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xr:revisionPtr revIDLastSave="0" documentId="13_ncr:1_{6C02707D-84E7-453A-97E5-98AB08C6844A}" xr6:coauthVersionLast="47" xr6:coauthVersionMax="47" xr10:uidLastSave="{00000000-0000-0000-0000-000000000000}"/>
  <bookViews>
    <workbookView xWindow="-120" yWindow="-120" windowWidth="29040" windowHeight="15840" tabRatio="806" activeTab="1" xr2:uid="{00000000-000D-0000-FFFF-FFFF00000000}"/>
  </bookViews>
  <sheets>
    <sheet name="თავფურცელი" sheetId="14" r:id="rId1"/>
    <sheet name="კრებსითი" sheetId="8" r:id="rId2"/>
    <sheet name="საობიექტო # 1" sheetId="72" r:id="rId3"/>
    <sheet name="ლოკ # 1-1  კარკასი" sheetId="9" r:id="rId4"/>
    <sheet name="ლოკ. # 1-2  მოპირკეთება" sheetId="1" r:id="rId5"/>
    <sheet name="ლოკ. # 1-3  სანტექნიკა" sheetId="55" r:id="rId6"/>
    <sheet name="ლოკ. # 1-4  ელექტრ." sheetId="56" r:id="rId7"/>
    <sheet name="ლოკ # 1-5  კეთილმოწყ." sheetId="71" r:id="rId8"/>
    <sheet name="ლოკ # 1-6  დემონტაჟი" sheetId="70" r:id="rId9"/>
    <sheet name="საობიექტო # 2" sheetId="73" r:id="rId10"/>
    <sheet name="ლოკ # 2-1  პანდუსი " sheetId="75" r:id="rId11"/>
    <sheet name="ლოკ # 2-2  კეთილმოწყ. " sheetId="76" r:id="rId12"/>
    <sheet name="საობიექტო # 3" sheetId="74" r:id="rId13"/>
    <sheet name="ლოკ # 3-1  სარკოფაგი " sheetId="77" r:id="rId14"/>
    <sheet name="ლოკ # 3-2  სვეტი" sheetId="78" r:id="rId15"/>
    <sheet name="ლოკ # 3-3  კეთილმოწყ.  " sheetId="79" r:id="rId16"/>
  </sheets>
  <definedNames>
    <definedName name="_xlnm._FilterDatabase" localSheetId="3" hidden="1">'ლოკ # 1-1  კარკასი'!$A$9:$M$47</definedName>
    <definedName name="_xlnm._FilterDatabase" localSheetId="7" hidden="1">'ლოკ # 1-5  კეთილმოწყ.'!$A$9:$M$88</definedName>
    <definedName name="_xlnm._FilterDatabase" localSheetId="8" hidden="1">'ლოკ # 1-6  დემონტაჟი'!$A$9:$M$35</definedName>
    <definedName name="_xlnm._FilterDatabase" localSheetId="10" hidden="1">'ლოკ # 2-1  პანდუსი '!$A$9:$M$52</definedName>
    <definedName name="_xlnm._FilterDatabase" localSheetId="11" hidden="1">'ლოკ # 2-2  კეთილმოწყ. '!$A$9:$M$35</definedName>
    <definedName name="_xlnm._FilterDatabase" localSheetId="13" hidden="1">'ლოკ # 3-1  სარკოფაგი '!$A$9:$M$83</definedName>
    <definedName name="_xlnm._FilterDatabase" localSheetId="14" hidden="1">'ლოკ # 3-2  სვეტი'!$A$9:$M$97</definedName>
    <definedName name="_xlnm._FilterDatabase" localSheetId="15" hidden="1">'ლოკ # 3-3  კეთილმოწყ.  '!$A$9:$M$43</definedName>
    <definedName name="_xlnm.Print_Area" localSheetId="0">თავფურცელი!$A$1:$H$23</definedName>
    <definedName name="_xlnm.Print_Area" localSheetId="1">კრებსითი!$A$1:$H$19</definedName>
    <definedName name="_xlnm.Print_Area" localSheetId="3">'ლოკ # 1-1  კარკასი'!$A$1:$M$124</definedName>
    <definedName name="_xlnm.Print_Area" localSheetId="7">'ლოკ # 1-5  კეთილმოწყ.'!$A$1:$M$116</definedName>
    <definedName name="_xlnm.Print_Area" localSheetId="8">'ლოკ # 1-6  დემონტაჟი'!$A$1:$M$42</definedName>
    <definedName name="_xlnm.Print_Area" localSheetId="10">'ლოკ # 2-1  პანდუსი '!$A$1:$M$120</definedName>
    <definedName name="_xlnm.Print_Area" localSheetId="11">'ლოკ # 2-2  კეთილმოწყ. '!$A$1:$M$54</definedName>
    <definedName name="_xlnm.Print_Area" localSheetId="13">'ლოკ # 3-1  სარკოფაგი '!$A$1:$M$146</definedName>
    <definedName name="_xlnm.Print_Area" localSheetId="14">'ლოკ # 3-2  სვეტი'!$A$1:$M$104</definedName>
    <definedName name="_xlnm.Print_Area" localSheetId="15">'ლოკ # 3-3  კეთილმოწყ.  '!$A$1:$M$61</definedName>
    <definedName name="_xlnm.Print_Area" localSheetId="4">'ლოკ. # 1-2  მოპირკეთება'!$A$1:$M$209</definedName>
    <definedName name="_xlnm.Print_Area" localSheetId="5">'ლოკ. # 1-3  სანტექნიკა'!$A$1:$M$218</definedName>
    <definedName name="_xlnm.Print_Area" localSheetId="6">'ლოკ. # 1-4  ელექტრ.'!$A$1:$M$156</definedName>
    <definedName name="_xlnm.Print_Area" localSheetId="2">'საობიექტო # 1'!$A$1:$H$16</definedName>
    <definedName name="_xlnm.Print_Area" localSheetId="9">'საობიექტო # 2'!$A$1:$H$12</definedName>
    <definedName name="_xlnm.Print_Area" localSheetId="12">'საობიექტო # 3'!$A$1:$H$13</definedName>
    <definedName name="_xlnm.Print_Titles" localSheetId="0">თავფურცელი!#REF!</definedName>
    <definedName name="_xlnm.Print_Titles" localSheetId="1">კრებსითი!#REF!</definedName>
    <definedName name="_xlnm.Print_Titles" localSheetId="3">'ლოკ # 1-1  კარკასი'!$9:$9</definedName>
    <definedName name="_xlnm.Print_Titles" localSheetId="7">'ლოკ # 1-5  კეთილმოწყ.'!$9:$9</definedName>
    <definedName name="_xlnm.Print_Titles" localSheetId="8">'ლოკ # 1-6  დემონტაჟი'!$9:$9</definedName>
    <definedName name="_xlnm.Print_Titles" localSheetId="10">'ლოკ # 2-1  პანდუსი '!$9:$9</definedName>
    <definedName name="_xlnm.Print_Titles" localSheetId="11">'ლოკ # 2-2  კეთილმოწყ. '!$9:$9</definedName>
    <definedName name="_xlnm.Print_Titles" localSheetId="13">'ლოკ # 3-1  სარკოფაგი '!$9:$9</definedName>
    <definedName name="_xlnm.Print_Titles" localSheetId="14">'ლოკ # 3-2  სვეტი'!$9:$9</definedName>
    <definedName name="_xlnm.Print_Titles" localSheetId="15">'ლოკ # 3-3  კეთილმოწყ.  '!$9:$9</definedName>
    <definedName name="_xlnm.Print_Titles" localSheetId="4">'ლოკ. # 1-2  მოპირკეთება'!$9:$9</definedName>
    <definedName name="_xlnm.Print_Titles" localSheetId="5">'ლოკ. # 1-3  სანტექნიკა'!$9:$9</definedName>
    <definedName name="_xlnm.Print_Titles" localSheetId="6">'ლოკ. # 1-4  ელექტრ.'!$9:$9</definedName>
    <definedName name="_xlnm.Print_Titles" localSheetId="2">'საობიექტო # 1'!#REF!</definedName>
    <definedName name="_xlnm.Print_Titles" localSheetId="9">'საობიექტო # 2'!#REF!</definedName>
    <definedName name="_xlnm.Print_Titles" localSheetId="12">'საობიექტო #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78" l="1"/>
  <c r="F59" i="78"/>
  <c r="F58" i="78"/>
  <c r="F57" i="78"/>
  <c r="L57" i="78" s="1"/>
  <c r="F56" i="78"/>
  <c r="J60" i="78"/>
  <c r="H60" i="78"/>
  <c r="L60" i="78"/>
  <c r="L59" i="78"/>
  <c r="F61" i="78"/>
  <c r="H61" i="78" s="1"/>
  <c r="F87" i="78"/>
  <c r="J87" i="78" s="1"/>
  <c r="F86" i="78"/>
  <c r="H86" i="78" s="1"/>
  <c r="F85" i="78"/>
  <c r="H85" i="78" s="1"/>
  <c r="M85" i="78" s="1"/>
  <c r="F84" i="78"/>
  <c r="H84" i="78" s="1"/>
  <c r="L83" i="78"/>
  <c r="J83" i="78"/>
  <c r="H83" i="78"/>
  <c r="F91" i="78"/>
  <c r="H91" i="78" s="1"/>
  <c r="F90" i="78"/>
  <c r="H90" i="78" s="1"/>
  <c r="M90" i="78" s="1"/>
  <c r="F89" i="78"/>
  <c r="J89" i="78" s="1"/>
  <c r="L88" i="78"/>
  <c r="J88" i="78"/>
  <c r="H88" i="78"/>
  <c r="F96" i="78"/>
  <c r="L96" i="78" s="1"/>
  <c r="F95" i="78"/>
  <c r="L95" i="78" s="1"/>
  <c r="F94" i="78"/>
  <c r="L94" i="78" s="1"/>
  <c r="F93" i="78"/>
  <c r="H93" i="78" s="1"/>
  <c r="L92" i="78"/>
  <c r="J92" i="78"/>
  <c r="H92" i="78"/>
  <c r="F82" i="78"/>
  <c r="L82" i="78" s="1"/>
  <c r="F81" i="78"/>
  <c r="L81" i="78" s="1"/>
  <c r="F80" i="78"/>
  <c r="H80" i="78" s="1"/>
  <c r="M80" i="78" s="1"/>
  <c r="F79" i="78"/>
  <c r="L79" i="78" s="1"/>
  <c r="L78" i="78"/>
  <c r="J78" i="78"/>
  <c r="H78" i="78"/>
  <c r="E77" i="78"/>
  <c r="F77" i="78" s="1"/>
  <c r="E76" i="78"/>
  <c r="F76" i="78" s="1"/>
  <c r="E75" i="78"/>
  <c r="F75" i="78" s="1"/>
  <c r="F74" i="78"/>
  <c r="J74" i="78" s="1"/>
  <c r="L73" i="78"/>
  <c r="J73" i="78"/>
  <c r="H73" i="78"/>
  <c r="F72" i="78"/>
  <c r="L72" i="78" s="1"/>
  <c r="F71" i="78"/>
  <c r="H71" i="78" s="1"/>
  <c r="F70" i="78"/>
  <c r="J70" i="78" s="1"/>
  <c r="F69" i="78"/>
  <c r="L69" i="78" s="1"/>
  <c r="L68" i="78"/>
  <c r="J68" i="78"/>
  <c r="H68" i="78"/>
  <c r="F67" i="78"/>
  <c r="H67" i="78" s="1"/>
  <c r="F66" i="78"/>
  <c r="J66" i="78" s="1"/>
  <c r="F65" i="78"/>
  <c r="L65" i="78" s="1"/>
  <c r="L64" i="78"/>
  <c r="J64" i="78"/>
  <c r="H64" i="78"/>
  <c r="L63" i="78"/>
  <c r="H63" i="78"/>
  <c r="L62" i="78"/>
  <c r="J62" i="78"/>
  <c r="H62" i="78"/>
  <c r="L58" i="78"/>
  <c r="L56" i="78"/>
  <c r="F54" i="78"/>
  <c r="H54" i="78" s="1"/>
  <c r="L53" i="78"/>
  <c r="J53" i="78"/>
  <c r="H53" i="78"/>
  <c r="F52" i="78"/>
  <c r="H52" i="78" s="1"/>
  <c r="L51" i="78"/>
  <c r="J51" i="78"/>
  <c r="H51" i="78"/>
  <c r="F32" i="78"/>
  <c r="J32" i="78" s="1"/>
  <c r="E48" i="78"/>
  <c r="F48" i="78" s="1"/>
  <c r="E47" i="78"/>
  <c r="F47" i="78" s="1"/>
  <c r="E46" i="78"/>
  <c r="F46" i="78" s="1"/>
  <c r="F45" i="78"/>
  <c r="J45" i="78" s="1"/>
  <c r="L44" i="78"/>
  <c r="J44" i="78"/>
  <c r="H44" i="78"/>
  <c r="F43" i="78"/>
  <c r="L43" i="78" s="1"/>
  <c r="F42" i="78"/>
  <c r="H42" i="78" s="1"/>
  <c r="F41" i="78"/>
  <c r="H41" i="78" s="1"/>
  <c r="F40" i="78"/>
  <c r="L40" i="78" s="1"/>
  <c r="L39" i="78"/>
  <c r="J39" i="78"/>
  <c r="H39" i="78"/>
  <c r="F38" i="78"/>
  <c r="J38" i="78" s="1"/>
  <c r="F37" i="78"/>
  <c r="H37" i="78" s="1"/>
  <c r="F36" i="78"/>
  <c r="L36" i="78" s="1"/>
  <c r="L35" i="78"/>
  <c r="J35" i="78"/>
  <c r="H35" i="78"/>
  <c r="L34" i="78"/>
  <c r="H34" i="78"/>
  <c r="L33" i="78"/>
  <c r="J33" i="78"/>
  <c r="H33" i="78"/>
  <c r="F30" i="78"/>
  <c r="L30" i="78" s="1"/>
  <c r="M30" i="78" s="1"/>
  <c r="F29" i="78"/>
  <c r="L29" i="78" s="1"/>
  <c r="L28" i="78"/>
  <c r="J28" i="78"/>
  <c r="H28" i="78"/>
  <c r="F23" i="78"/>
  <c r="L23" i="78" s="1"/>
  <c r="F27" i="78"/>
  <c r="J27" i="78" s="1"/>
  <c r="H26" i="78"/>
  <c r="M26" i="78" s="1"/>
  <c r="L25" i="78"/>
  <c r="J25" i="78"/>
  <c r="H25" i="78"/>
  <c r="H24" i="78"/>
  <c r="M24" i="78" s="1"/>
  <c r="F22" i="78"/>
  <c r="J22" i="78" s="1"/>
  <c r="F21" i="78"/>
  <c r="L21" i="78" s="1"/>
  <c r="L20" i="78"/>
  <c r="J20" i="78"/>
  <c r="H20" i="78"/>
  <c r="F19" i="78"/>
  <c r="H19" i="78" s="1"/>
  <c r="M19" i="78" s="1"/>
  <c r="F18" i="78"/>
  <c r="H18" i="78" s="1"/>
  <c r="M18" i="78" s="1"/>
  <c r="F17" i="78"/>
  <c r="J17" i="78" s="1"/>
  <c r="F16" i="78"/>
  <c r="H16" i="78" s="1"/>
  <c r="F15" i="78"/>
  <c r="H15" i="78" s="1"/>
  <c r="F14" i="78"/>
  <c r="H14" i="78" s="1"/>
  <c r="M14" i="78" s="1"/>
  <c r="F13" i="78"/>
  <c r="L13" i="78" s="1"/>
  <c r="M13" i="78" s="1"/>
  <c r="F12" i="78"/>
  <c r="J12" i="78" s="1"/>
  <c r="M12" i="78" s="1"/>
  <c r="F28" i="79"/>
  <c r="F42" i="79"/>
  <c r="H42" i="79" s="1"/>
  <c r="M42" i="79" s="1"/>
  <c r="F41" i="79"/>
  <c r="H41" i="79" s="1"/>
  <c r="M41" i="79" s="1"/>
  <c r="H40" i="79"/>
  <c r="F40" i="79"/>
  <c r="J40" i="79" s="1"/>
  <c r="F39" i="79"/>
  <c r="J39" i="79" s="1"/>
  <c r="F38" i="79"/>
  <c r="L38" i="79" s="1"/>
  <c r="M38" i="79" s="1"/>
  <c r="F37" i="79"/>
  <c r="L37" i="79" s="1"/>
  <c r="M37" i="79" s="1"/>
  <c r="F36" i="79"/>
  <c r="J36" i="79" s="1"/>
  <c r="M36" i="79" s="1"/>
  <c r="H96" i="77"/>
  <c r="L96" i="77"/>
  <c r="F92" i="77"/>
  <c r="F93" i="77"/>
  <c r="L93" i="77" s="1"/>
  <c r="F95" i="77"/>
  <c r="F94" i="77"/>
  <c r="L94" i="77" s="1"/>
  <c r="F91" i="77"/>
  <c r="M40" i="79" l="1"/>
  <c r="M60" i="78"/>
  <c r="H57" i="78"/>
  <c r="H59" i="78"/>
  <c r="H89" i="78"/>
  <c r="J57" i="78"/>
  <c r="L89" i="78"/>
  <c r="M83" i="78"/>
  <c r="J59" i="78"/>
  <c r="J84" i="78"/>
  <c r="J86" i="78"/>
  <c r="L84" i="78"/>
  <c r="L85" i="78"/>
  <c r="H87" i="78"/>
  <c r="L87" i="78"/>
  <c r="H79" i="78"/>
  <c r="M88" i="78"/>
  <c r="L86" i="78"/>
  <c r="J95" i="78"/>
  <c r="H94" i="78"/>
  <c r="M94" i="78" s="1"/>
  <c r="M92" i="78"/>
  <c r="H96" i="78"/>
  <c r="L93" i="78"/>
  <c r="L90" i="78"/>
  <c r="J91" i="78"/>
  <c r="J79" i="78"/>
  <c r="H95" i="78"/>
  <c r="L91" i="78"/>
  <c r="L80" i="78"/>
  <c r="J93" i="78"/>
  <c r="H81" i="78"/>
  <c r="J81" i="78"/>
  <c r="M78" i="78"/>
  <c r="J96" i="78"/>
  <c r="J61" i="78"/>
  <c r="L61" i="78"/>
  <c r="H82" i="78"/>
  <c r="H70" i="78"/>
  <c r="J82" i="78"/>
  <c r="M63" i="78"/>
  <c r="L70" i="78"/>
  <c r="M51" i="78"/>
  <c r="J67" i="78"/>
  <c r="M53" i="78"/>
  <c r="H56" i="78"/>
  <c r="H66" i="78"/>
  <c r="H69" i="78"/>
  <c r="H72" i="78"/>
  <c r="J52" i="78"/>
  <c r="J56" i="78"/>
  <c r="H65" i="78"/>
  <c r="L66" i="78"/>
  <c r="M68" i="78"/>
  <c r="J69" i="78"/>
  <c r="J72" i="78"/>
  <c r="M73" i="78"/>
  <c r="J54" i="78"/>
  <c r="M62" i="78"/>
  <c r="M64" i="78"/>
  <c r="J65" i="78"/>
  <c r="J71" i="78"/>
  <c r="J76" i="78"/>
  <c r="H76" i="78"/>
  <c r="L76" i="78"/>
  <c r="L75" i="78"/>
  <c r="J75" i="78"/>
  <c r="H75" i="78"/>
  <c r="L77" i="78"/>
  <c r="J77" i="78"/>
  <c r="H77" i="78"/>
  <c r="L74" i="78"/>
  <c r="L52" i="78"/>
  <c r="L54" i="78"/>
  <c r="H58" i="78"/>
  <c r="L67" i="78"/>
  <c r="L71" i="78"/>
  <c r="J58" i="78"/>
  <c r="H74" i="78"/>
  <c r="M44" i="78"/>
  <c r="H45" i="78"/>
  <c r="H38" i="78"/>
  <c r="L38" i="78"/>
  <c r="J42" i="78"/>
  <c r="J37" i="78"/>
  <c r="M20" i="78"/>
  <c r="H22" i="78"/>
  <c r="M39" i="78"/>
  <c r="J41" i="78"/>
  <c r="L42" i="78"/>
  <c r="M35" i="78"/>
  <c r="H43" i="78"/>
  <c r="L46" i="78"/>
  <c r="H46" i="78"/>
  <c r="L48" i="78"/>
  <c r="H48" i="78"/>
  <c r="M33" i="78"/>
  <c r="M34" i="78"/>
  <c r="L37" i="78"/>
  <c r="L41" i="78"/>
  <c r="L15" i="78"/>
  <c r="L17" i="78"/>
  <c r="L32" i="78"/>
  <c r="H36" i="78"/>
  <c r="H40" i="78"/>
  <c r="M28" i="78"/>
  <c r="J47" i="78"/>
  <c r="H47" i="78"/>
  <c r="L47" i="78"/>
  <c r="H29" i="78"/>
  <c r="J43" i="78"/>
  <c r="J46" i="78"/>
  <c r="J48" i="78"/>
  <c r="J29" i="78"/>
  <c r="H32" i="78"/>
  <c r="M32" i="78" s="1"/>
  <c r="J36" i="78"/>
  <c r="J40" i="78"/>
  <c r="M40" i="78" s="1"/>
  <c r="L45" i="78"/>
  <c r="L22" i="78"/>
  <c r="M22" i="78" s="1"/>
  <c r="J21" i="78"/>
  <c r="L16" i="78"/>
  <c r="M16" i="78" s="1"/>
  <c r="H21" i="78"/>
  <c r="M25" i="78"/>
  <c r="L27" i="78"/>
  <c r="H23" i="78"/>
  <c r="H17" i="78"/>
  <c r="M17" i="78" s="1"/>
  <c r="J23" i="78"/>
  <c r="H27" i="78"/>
  <c r="H39" i="79"/>
  <c r="M39" i="79" s="1"/>
  <c r="H93" i="77"/>
  <c r="J96" i="77"/>
  <c r="M96" i="77" s="1"/>
  <c r="J93" i="77"/>
  <c r="H94" i="77"/>
  <c r="J94" i="77"/>
  <c r="M94" i="77" s="1"/>
  <c r="F53" i="77"/>
  <c r="F54" i="77"/>
  <c r="F70" i="77"/>
  <c r="L70" i="77" s="1"/>
  <c r="F40" i="77"/>
  <c r="L40" i="77" s="1"/>
  <c r="F69" i="77"/>
  <c r="L69" i="77" s="1"/>
  <c r="F39" i="77"/>
  <c r="L39" i="77" s="1"/>
  <c r="F134" i="77"/>
  <c r="L134" i="77" s="1"/>
  <c r="M134" i="77" s="1"/>
  <c r="F132" i="77"/>
  <c r="L132" i="77" s="1"/>
  <c r="L131" i="77"/>
  <c r="J131" i="77"/>
  <c r="H131" i="77"/>
  <c r="F138" i="77"/>
  <c r="L138" i="77" s="1"/>
  <c r="F137" i="77"/>
  <c r="L137" i="77" s="1"/>
  <c r="F136" i="77"/>
  <c r="J136" i="77" s="1"/>
  <c r="L135" i="77"/>
  <c r="J135" i="77"/>
  <c r="H135" i="77"/>
  <c r="F130" i="77"/>
  <c r="J130" i="77" s="1"/>
  <c r="M130" i="77" s="1"/>
  <c r="F128" i="77"/>
  <c r="L128" i="77" s="1"/>
  <c r="L127" i="77"/>
  <c r="J127" i="77"/>
  <c r="H127" i="77"/>
  <c r="L126" i="77"/>
  <c r="J126" i="77"/>
  <c r="H126" i="77"/>
  <c r="H125" i="77"/>
  <c r="M125" i="77" s="1"/>
  <c r="F124" i="77"/>
  <c r="J124" i="77" s="1"/>
  <c r="F123" i="77"/>
  <c r="H123" i="77" s="1"/>
  <c r="M123" i="77" s="1"/>
  <c r="L122" i="77"/>
  <c r="M122" i="77" s="1"/>
  <c r="F121" i="77"/>
  <c r="J121" i="77" s="1"/>
  <c r="M121" i="77" s="1"/>
  <c r="J119" i="77"/>
  <c r="H119" i="77"/>
  <c r="F118" i="77"/>
  <c r="H118" i="77" s="1"/>
  <c r="F117" i="77"/>
  <c r="L117" i="77" s="1"/>
  <c r="F116" i="77"/>
  <c r="J116" i="77" s="1"/>
  <c r="F48" i="77"/>
  <c r="L48" i="77" s="1"/>
  <c r="L47" i="77"/>
  <c r="J47" i="77"/>
  <c r="H47" i="77"/>
  <c r="L46" i="77"/>
  <c r="J46" i="77"/>
  <c r="H46" i="77"/>
  <c r="H45" i="77"/>
  <c r="M45" i="77" s="1"/>
  <c r="L44" i="77"/>
  <c r="J44" i="77"/>
  <c r="H44" i="77"/>
  <c r="F43" i="77"/>
  <c r="L43" i="77" s="1"/>
  <c r="F42" i="77"/>
  <c r="L42" i="77" s="1"/>
  <c r="F41" i="77"/>
  <c r="J41" i="77" s="1"/>
  <c r="F38" i="77"/>
  <c r="L38" i="77" s="1"/>
  <c r="F37" i="77"/>
  <c r="H37" i="77" s="1"/>
  <c r="F36" i="77"/>
  <c r="J36" i="77" s="1"/>
  <c r="F35" i="77"/>
  <c r="L35" i="77" s="1"/>
  <c r="L34" i="77"/>
  <c r="J34" i="77"/>
  <c r="H34" i="77"/>
  <c r="F82" i="77"/>
  <c r="L82" i="77" s="1"/>
  <c r="F81" i="77"/>
  <c r="L81" i="77" s="1"/>
  <c r="F80" i="77"/>
  <c r="L80" i="77" s="1"/>
  <c r="L79" i="77"/>
  <c r="J79" i="77"/>
  <c r="H79" i="77"/>
  <c r="F78" i="77"/>
  <c r="L78" i="77" s="1"/>
  <c r="J76" i="77"/>
  <c r="H75" i="77"/>
  <c r="M75" i="77" s="1"/>
  <c r="L74" i="77"/>
  <c r="J74" i="77"/>
  <c r="H74" i="77"/>
  <c r="F73" i="77"/>
  <c r="J73" i="77" s="1"/>
  <c r="F72" i="77"/>
  <c r="H72" i="77" s="1"/>
  <c r="F71" i="77"/>
  <c r="L71" i="77" s="1"/>
  <c r="F68" i="77"/>
  <c r="J68" i="77" s="1"/>
  <c r="F67" i="77"/>
  <c r="L67" i="77" s="1"/>
  <c r="F66" i="77"/>
  <c r="L66" i="77" s="1"/>
  <c r="F65" i="77"/>
  <c r="L64" i="77"/>
  <c r="J64" i="77"/>
  <c r="H64" i="77"/>
  <c r="F33" i="77"/>
  <c r="L33" i="77" s="1"/>
  <c r="F32" i="77"/>
  <c r="J32" i="77" s="1"/>
  <c r="F31" i="77"/>
  <c r="L31" i="77" s="1"/>
  <c r="L30" i="77"/>
  <c r="J30" i="77"/>
  <c r="H30" i="77"/>
  <c r="F29" i="77"/>
  <c r="H29" i="77" s="1"/>
  <c r="F28" i="77"/>
  <c r="H28" i="77" s="1"/>
  <c r="M28" i="77" s="1"/>
  <c r="F27" i="77"/>
  <c r="L27" i="77" s="1"/>
  <c r="F26" i="77"/>
  <c r="J26" i="77" s="1"/>
  <c r="L25" i="77"/>
  <c r="J25" i="77"/>
  <c r="H25" i="77"/>
  <c r="M84" i="78" l="1"/>
  <c r="M93" i="77"/>
  <c r="M57" i="78"/>
  <c r="M59" i="78"/>
  <c r="M89" i="78"/>
  <c r="M58" i="78"/>
  <c r="M72" i="78"/>
  <c r="M61" i="78"/>
  <c r="M86" i="78"/>
  <c r="M95" i="78"/>
  <c r="M79" i="78"/>
  <c r="M66" i="78"/>
  <c r="M70" i="78"/>
  <c r="M87" i="78"/>
  <c r="M81" i="78"/>
  <c r="M56" i="78"/>
  <c r="M93" i="78"/>
  <c r="M91" i="78"/>
  <c r="M96" i="78"/>
  <c r="L97" i="78"/>
  <c r="J97" i="78"/>
  <c r="H97" i="78"/>
  <c r="M82" i="78"/>
  <c r="M27" i="78"/>
  <c r="M67" i="78"/>
  <c r="M45" i="78"/>
  <c r="M52" i="78"/>
  <c r="M65" i="78"/>
  <c r="M69" i="78"/>
  <c r="M71" i="78"/>
  <c r="M54" i="78"/>
  <c r="M77" i="78"/>
  <c r="M75" i="78"/>
  <c r="J49" i="78"/>
  <c r="M43" i="78"/>
  <c r="M38" i="78"/>
  <c r="M74" i="78"/>
  <c r="M76" i="78"/>
  <c r="M42" i="78"/>
  <c r="H49" i="78"/>
  <c r="M15" i="78"/>
  <c r="L49" i="78"/>
  <c r="M37" i="78"/>
  <c r="M36" i="78"/>
  <c r="M41" i="78"/>
  <c r="M46" i="78"/>
  <c r="M29" i="78"/>
  <c r="M48" i="78"/>
  <c r="M47" i="78"/>
  <c r="M21" i="78"/>
  <c r="M23" i="78"/>
  <c r="H69" i="77"/>
  <c r="H39" i="77"/>
  <c r="J69" i="77"/>
  <c r="H70" i="77"/>
  <c r="J70" i="77"/>
  <c r="J39" i="77"/>
  <c r="J40" i="77"/>
  <c r="H40" i="77"/>
  <c r="M119" i="77"/>
  <c r="M135" i="77"/>
  <c r="H132" i="77"/>
  <c r="J132" i="77"/>
  <c r="M131" i="77"/>
  <c r="M127" i="77"/>
  <c r="H137" i="77"/>
  <c r="H138" i="77"/>
  <c r="M126" i="77"/>
  <c r="H136" i="77"/>
  <c r="J137" i="77"/>
  <c r="M137" i="77" s="1"/>
  <c r="J138" i="77"/>
  <c r="M138" i="77" s="1"/>
  <c r="J38" i="77"/>
  <c r="H128" i="77"/>
  <c r="L136" i="77"/>
  <c r="M116" i="77"/>
  <c r="M117" i="77"/>
  <c r="L36" i="77"/>
  <c r="M118" i="77"/>
  <c r="H124" i="77"/>
  <c r="J128" i="77"/>
  <c r="M44" i="77"/>
  <c r="M79" i="77"/>
  <c r="H35" i="77"/>
  <c r="J37" i="77"/>
  <c r="H80" i="77"/>
  <c r="L37" i="77"/>
  <c r="H42" i="77"/>
  <c r="M34" i="77"/>
  <c r="J42" i="77"/>
  <c r="M47" i="77"/>
  <c r="H38" i="77"/>
  <c r="L41" i="77"/>
  <c r="M46" i="77"/>
  <c r="H48" i="77"/>
  <c r="J72" i="77"/>
  <c r="H73" i="77"/>
  <c r="J78" i="77"/>
  <c r="H81" i="77"/>
  <c r="H43" i="77"/>
  <c r="J48" i="77"/>
  <c r="L72" i="77"/>
  <c r="L73" i="77"/>
  <c r="J35" i="77"/>
  <c r="H36" i="77"/>
  <c r="H41" i="77"/>
  <c r="J43" i="77"/>
  <c r="H67" i="77"/>
  <c r="J71" i="77"/>
  <c r="J80" i="77"/>
  <c r="J81" i="77"/>
  <c r="H82" i="77"/>
  <c r="M74" i="77"/>
  <c r="J82" i="77"/>
  <c r="J67" i="77"/>
  <c r="M64" i="77"/>
  <c r="J66" i="77"/>
  <c r="H65" i="77"/>
  <c r="H77" i="77"/>
  <c r="L77" i="77"/>
  <c r="J77" i="77"/>
  <c r="J65" i="77"/>
  <c r="H66" i="77"/>
  <c r="L68" i="77"/>
  <c r="H71" i="77"/>
  <c r="L76" i="77"/>
  <c r="H78" i="77"/>
  <c r="L65" i="77"/>
  <c r="H26" i="77"/>
  <c r="J29" i="77"/>
  <c r="M30" i="77"/>
  <c r="H68" i="77"/>
  <c r="H76" i="77"/>
  <c r="L29" i="77"/>
  <c r="M25" i="77"/>
  <c r="L32" i="77"/>
  <c r="H27" i="77"/>
  <c r="J27" i="77"/>
  <c r="H31" i="77"/>
  <c r="H32" i="77"/>
  <c r="M32" i="77" s="1"/>
  <c r="H33" i="77"/>
  <c r="J33" i="77"/>
  <c r="J31" i="77"/>
  <c r="L26" i="77"/>
  <c r="M97" i="78" l="1"/>
  <c r="H98" i="78"/>
  <c r="J98" i="78"/>
  <c r="L98" i="78"/>
  <c r="M49" i="78"/>
  <c r="M69" i="77"/>
  <c r="M39" i="77"/>
  <c r="M70" i="77"/>
  <c r="M43" i="77"/>
  <c r="M40" i="77"/>
  <c r="M71" i="77"/>
  <c r="M81" i="77"/>
  <c r="M35" i="77"/>
  <c r="M31" i="77"/>
  <c r="M136" i="77"/>
  <c r="M36" i="77"/>
  <c r="M48" i="77"/>
  <c r="M132" i="77"/>
  <c r="M38" i="77"/>
  <c r="J139" i="77"/>
  <c r="H139" i="77"/>
  <c r="L139" i="77"/>
  <c r="M128" i="77"/>
  <c r="M124" i="77"/>
  <c r="M67" i="77"/>
  <c r="M82" i="77"/>
  <c r="M41" i="77"/>
  <c r="M42" i="77"/>
  <c r="M72" i="77"/>
  <c r="M65" i="77"/>
  <c r="M80" i="77"/>
  <c r="M66" i="77"/>
  <c r="M37" i="77"/>
  <c r="M78" i="77"/>
  <c r="M29" i="77"/>
  <c r="M68" i="77"/>
  <c r="M73" i="77"/>
  <c r="M26" i="77"/>
  <c r="M76" i="77"/>
  <c r="M77" i="77"/>
  <c r="M33" i="77"/>
  <c r="M27" i="77"/>
  <c r="M98" i="78" l="1"/>
  <c r="M139" i="77"/>
  <c r="F16" i="77"/>
  <c r="L16" i="77" s="1"/>
  <c r="L15" i="77"/>
  <c r="J15" i="77"/>
  <c r="H15" i="77"/>
  <c r="F18" i="77"/>
  <c r="L18" i="77" s="1"/>
  <c r="M18" i="77" s="1"/>
  <c r="F14" i="77"/>
  <c r="L14" i="77" s="1"/>
  <c r="M14" i="77" s="1"/>
  <c r="F12" i="77"/>
  <c r="L12" i="77" s="1"/>
  <c r="L52" i="79"/>
  <c r="F51" i="79"/>
  <c r="H51" i="79" s="1"/>
  <c r="M51" i="79" s="1"/>
  <c r="F50" i="79"/>
  <c r="H50" i="79" s="1"/>
  <c r="M50" i="79" s="1"/>
  <c r="F49" i="79"/>
  <c r="J49" i="79" s="1"/>
  <c r="M49" i="79" s="1"/>
  <c r="H47" i="79"/>
  <c r="M47" i="79" s="1"/>
  <c r="F47" i="79"/>
  <c r="F46" i="79"/>
  <c r="J46" i="79" s="1"/>
  <c r="F34" i="79"/>
  <c r="J34" i="79" s="1"/>
  <c r="M34" i="79" s="1"/>
  <c r="F32" i="79"/>
  <c r="L32" i="79" s="1"/>
  <c r="H31" i="79"/>
  <c r="M31" i="79" s="1"/>
  <c r="L30" i="79"/>
  <c r="M30" i="79" s="1"/>
  <c r="J30" i="79"/>
  <c r="H30" i="79"/>
  <c r="H29" i="79"/>
  <c r="M29" i="79" s="1"/>
  <c r="L28" i="79"/>
  <c r="F27" i="79"/>
  <c r="H27" i="79" s="1"/>
  <c r="H26" i="79"/>
  <c r="F26" i="79"/>
  <c r="L26" i="79" s="1"/>
  <c r="L25" i="79"/>
  <c r="J25" i="79"/>
  <c r="H25" i="79"/>
  <c r="F24" i="79"/>
  <c r="H24" i="79" s="1"/>
  <c r="M24" i="79" s="1"/>
  <c r="F23" i="79"/>
  <c r="H23" i="79" s="1"/>
  <c r="M23" i="79" s="1"/>
  <c r="F22" i="79"/>
  <c r="H22" i="79" s="1"/>
  <c r="F21" i="79"/>
  <c r="H21" i="79" s="1"/>
  <c r="F20" i="79"/>
  <c r="H20" i="79" s="1"/>
  <c r="F19" i="79"/>
  <c r="H19" i="79" s="1"/>
  <c r="M19" i="79" s="1"/>
  <c r="F18" i="79"/>
  <c r="L18" i="79" s="1"/>
  <c r="M18" i="79" s="1"/>
  <c r="F17" i="79"/>
  <c r="J17" i="79" s="1"/>
  <c r="M17" i="79" s="1"/>
  <c r="F15" i="79"/>
  <c r="L15" i="79" s="1"/>
  <c r="F14" i="79"/>
  <c r="H14" i="79" s="1"/>
  <c r="M14" i="79" s="1"/>
  <c r="F13" i="79"/>
  <c r="L13" i="79" s="1"/>
  <c r="F12" i="79"/>
  <c r="L12" i="79" s="1"/>
  <c r="L11" i="79"/>
  <c r="J11" i="79"/>
  <c r="H11" i="79"/>
  <c r="E112" i="77"/>
  <c r="F112" i="77" s="1"/>
  <c r="J112" i="77" s="1"/>
  <c r="E111" i="77"/>
  <c r="F111" i="77" s="1"/>
  <c r="E110" i="77"/>
  <c r="F110" i="77" s="1"/>
  <c r="J110" i="77" s="1"/>
  <c r="F109" i="77"/>
  <c r="L109" i="77" s="1"/>
  <c r="L108" i="77"/>
  <c r="J108" i="77"/>
  <c r="H108" i="77"/>
  <c r="F107" i="77"/>
  <c r="J107" i="77" s="1"/>
  <c r="F106" i="77"/>
  <c r="L106" i="77" s="1"/>
  <c r="F105" i="77"/>
  <c r="L105" i="77" s="1"/>
  <c r="F104" i="77"/>
  <c r="L103" i="77"/>
  <c r="J103" i="77"/>
  <c r="H103" i="77"/>
  <c r="F102" i="77"/>
  <c r="L102" i="77" s="1"/>
  <c r="F101" i="77"/>
  <c r="L101" i="77" s="1"/>
  <c r="F100" i="77"/>
  <c r="L99" i="77"/>
  <c r="J99" i="77"/>
  <c r="H99" i="77"/>
  <c r="L98" i="77"/>
  <c r="H98" i="77"/>
  <c r="L97" i="77"/>
  <c r="J97" i="77"/>
  <c r="H97" i="77"/>
  <c r="J95" i="77"/>
  <c r="L92" i="77"/>
  <c r="L91" i="77"/>
  <c r="F89" i="77"/>
  <c r="J89" i="77" s="1"/>
  <c r="L88" i="77"/>
  <c r="J88" i="77"/>
  <c r="H88" i="77"/>
  <c r="F87" i="77"/>
  <c r="L87" i="77" s="1"/>
  <c r="M87" i="77" s="1"/>
  <c r="F86" i="77"/>
  <c r="L86" i="77" s="1"/>
  <c r="L85" i="77"/>
  <c r="J85" i="77"/>
  <c r="H85" i="77"/>
  <c r="M84" i="77"/>
  <c r="F63" i="77"/>
  <c r="L63" i="77" s="1"/>
  <c r="H62" i="77"/>
  <c r="M62" i="77" s="1"/>
  <c r="L61" i="77"/>
  <c r="J61" i="77"/>
  <c r="H61" i="77"/>
  <c r="H60" i="77"/>
  <c r="M60" i="77" s="1"/>
  <c r="F59" i="77"/>
  <c r="L59" i="77" s="1"/>
  <c r="F58" i="77"/>
  <c r="L58" i="77" s="1"/>
  <c r="F57" i="77"/>
  <c r="F56" i="77"/>
  <c r="L56" i="77" s="1"/>
  <c r="F55" i="77"/>
  <c r="L55" i="77" s="1"/>
  <c r="H54" i="77"/>
  <c r="F52" i="77"/>
  <c r="L52" i="77" s="1"/>
  <c r="F51" i="77"/>
  <c r="L51" i="77" s="1"/>
  <c r="F50" i="77"/>
  <c r="L49" i="77"/>
  <c r="J49" i="77"/>
  <c r="H49" i="77"/>
  <c r="F22" i="77"/>
  <c r="L22" i="77" s="1"/>
  <c r="M22" i="77" s="1"/>
  <c r="F20" i="77"/>
  <c r="J20" i="77" s="1"/>
  <c r="M20" i="77" s="1"/>
  <c r="F28" i="76"/>
  <c r="F95" i="75"/>
  <c r="H95" i="75" s="1"/>
  <c r="F94" i="75"/>
  <c r="F96" i="75"/>
  <c r="F71" i="75"/>
  <c r="F37" i="75"/>
  <c r="F36" i="75"/>
  <c r="J36" i="75" s="1"/>
  <c r="F51" i="75"/>
  <c r="L51" i="75" s="1"/>
  <c r="F50" i="75"/>
  <c r="H50" i="75" s="1"/>
  <c r="M50" i="75" s="1"/>
  <c r="F49" i="75"/>
  <c r="L49" i="75" s="1"/>
  <c r="F48" i="75"/>
  <c r="L47" i="75"/>
  <c r="J47" i="75"/>
  <c r="H47" i="75"/>
  <c r="E112" i="75"/>
  <c r="F112" i="75" s="1"/>
  <c r="E111" i="75"/>
  <c r="F111" i="75" s="1"/>
  <c r="E110" i="75"/>
  <c r="F110" i="75" s="1"/>
  <c r="F109" i="75"/>
  <c r="J109" i="75" s="1"/>
  <c r="L108" i="75"/>
  <c r="J108" i="75"/>
  <c r="H108" i="75"/>
  <c r="F107" i="75"/>
  <c r="L107" i="75" s="1"/>
  <c r="F106" i="75"/>
  <c r="L106" i="75" s="1"/>
  <c r="F105" i="75"/>
  <c r="H105" i="75" s="1"/>
  <c r="F104" i="75"/>
  <c r="L104" i="75" s="1"/>
  <c r="L103" i="75"/>
  <c r="J103" i="75"/>
  <c r="H103" i="75"/>
  <c r="F102" i="75"/>
  <c r="L102" i="75" s="1"/>
  <c r="F101" i="75"/>
  <c r="H101" i="75" s="1"/>
  <c r="F100" i="75"/>
  <c r="L100" i="75" s="1"/>
  <c r="L99" i="75"/>
  <c r="J99" i="75"/>
  <c r="H99" i="75"/>
  <c r="L98" i="75"/>
  <c r="H98" i="75"/>
  <c r="L97" i="75"/>
  <c r="J97" i="75"/>
  <c r="H97" i="75"/>
  <c r="L96" i="75"/>
  <c r="L94" i="75"/>
  <c r="F92" i="75"/>
  <c r="H92" i="75" s="1"/>
  <c r="L91" i="75"/>
  <c r="J91" i="75"/>
  <c r="H91" i="75"/>
  <c r="F90" i="75"/>
  <c r="L90" i="75" s="1"/>
  <c r="M90" i="75" s="1"/>
  <c r="F89" i="75"/>
  <c r="H89" i="75" s="1"/>
  <c r="L88" i="75"/>
  <c r="J88" i="75"/>
  <c r="H88" i="75"/>
  <c r="F81" i="75"/>
  <c r="J81" i="75" s="1"/>
  <c r="M81" i="75" s="1"/>
  <c r="F82" i="75"/>
  <c r="H82" i="75" s="1"/>
  <c r="M82" i="75" s="1"/>
  <c r="M79" i="75"/>
  <c r="F77" i="75"/>
  <c r="J77" i="75" s="1"/>
  <c r="M77" i="75" s="1"/>
  <c r="F75" i="75"/>
  <c r="L75" i="75" s="1"/>
  <c r="H74" i="75"/>
  <c r="M74" i="75" s="1"/>
  <c r="L73" i="75"/>
  <c r="J73" i="75"/>
  <c r="H73" i="75"/>
  <c r="H72" i="75"/>
  <c r="M72" i="75" s="1"/>
  <c r="L71" i="75"/>
  <c r="F70" i="75"/>
  <c r="L70" i="75" s="1"/>
  <c r="F69" i="75"/>
  <c r="L69" i="75" s="1"/>
  <c r="L68" i="75"/>
  <c r="J68" i="75"/>
  <c r="H68" i="75"/>
  <c r="F67" i="75"/>
  <c r="H67" i="75" s="1"/>
  <c r="M67" i="75" s="1"/>
  <c r="F66" i="75"/>
  <c r="H66" i="75" s="1"/>
  <c r="M66" i="75" s="1"/>
  <c r="F65" i="75"/>
  <c r="J65" i="75" s="1"/>
  <c r="F64" i="75"/>
  <c r="H64" i="75" s="1"/>
  <c r="F63" i="75"/>
  <c r="H63" i="75" s="1"/>
  <c r="F62" i="75"/>
  <c r="H62" i="75" s="1"/>
  <c r="M62" i="75" s="1"/>
  <c r="F61" i="75"/>
  <c r="L61" i="75" s="1"/>
  <c r="M61" i="75" s="1"/>
  <c r="F60" i="75"/>
  <c r="J60" i="75" s="1"/>
  <c r="M60" i="75" s="1"/>
  <c r="L44" i="76"/>
  <c r="F43" i="76"/>
  <c r="H43" i="76" s="1"/>
  <c r="M43" i="76" s="1"/>
  <c r="F42" i="76"/>
  <c r="H42" i="76" s="1"/>
  <c r="M42" i="76" s="1"/>
  <c r="F41" i="76"/>
  <c r="J41" i="76" s="1"/>
  <c r="M41" i="76" s="1"/>
  <c r="F39" i="76"/>
  <c r="H39" i="76" s="1"/>
  <c r="F38" i="76"/>
  <c r="J38" i="76" s="1"/>
  <c r="F34" i="76"/>
  <c r="J34" i="76" s="1"/>
  <c r="M34" i="76" s="1"/>
  <c r="F32" i="76"/>
  <c r="J32" i="76" s="1"/>
  <c r="H31" i="76"/>
  <c r="M31" i="76" s="1"/>
  <c r="L30" i="76"/>
  <c r="J30" i="76"/>
  <c r="H30" i="76"/>
  <c r="H29" i="76"/>
  <c r="M29" i="76" s="1"/>
  <c r="L28" i="76"/>
  <c r="F27" i="76"/>
  <c r="L27" i="76" s="1"/>
  <c r="F26" i="76"/>
  <c r="L26" i="76" s="1"/>
  <c r="L25" i="76"/>
  <c r="J25" i="76"/>
  <c r="H25" i="76"/>
  <c r="F24" i="76"/>
  <c r="H24" i="76" s="1"/>
  <c r="M24" i="76" s="1"/>
  <c r="F23" i="76"/>
  <c r="H23" i="76" s="1"/>
  <c r="M23" i="76" s="1"/>
  <c r="F22" i="76"/>
  <c r="J22" i="76" s="1"/>
  <c r="F21" i="76"/>
  <c r="H21" i="76" s="1"/>
  <c r="F20" i="76"/>
  <c r="H20" i="76" s="1"/>
  <c r="F19" i="76"/>
  <c r="H19" i="76" s="1"/>
  <c r="M19" i="76" s="1"/>
  <c r="F18" i="76"/>
  <c r="L18" i="76" s="1"/>
  <c r="M18" i="76" s="1"/>
  <c r="F17" i="76"/>
  <c r="J17" i="76" s="1"/>
  <c r="M17" i="76" s="1"/>
  <c r="F15" i="76"/>
  <c r="J15" i="76" s="1"/>
  <c r="F14" i="76"/>
  <c r="H14" i="76" s="1"/>
  <c r="M14" i="76" s="1"/>
  <c r="F13" i="76"/>
  <c r="J13" i="76" s="1"/>
  <c r="F12" i="76"/>
  <c r="L12" i="76" s="1"/>
  <c r="L11" i="76"/>
  <c r="J11" i="76"/>
  <c r="H11" i="76"/>
  <c r="F58" i="75"/>
  <c r="L58" i="75" s="1"/>
  <c r="F57" i="75"/>
  <c r="H57" i="75" s="1"/>
  <c r="M57" i="75" s="1"/>
  <c r="F56" i="75"/>
  <c r="L56" i="75" s="1"/>
  <c r="F55" i="75"/>
  <c r="L55" i="75" s="1"/>
  <c r="L54" i="75"/>
  <c r="J54" i="75"/>
  <c r="H54" i="75"/>
  <c r="F46" i="75"/>
  <c r="L46" i="75" s="1"/>
  <c r="H45" i="75"/>
  <c r="M45" i="75" s="1"/>
  <c r="L44" i="75"/>
  <c r="J44" i="75"/>
  <c r="H44" i="75"/>
  <c r="H43" i="75"/>
  <c r="M43" i="75" s="1"/>
  <c r="F42" i="75"/>
  <c r="L42" i="75" s="1"/>
  <c r="F41" i="75"/>
  <c r="H41" i="75" s="1"/>
  <c r="F40" i="75"/>
  <c r="J40" i="75" s="1"/>
  <c r="F39" i="75"/>
  <c r="L39" i="75" s="1"/>
  <c r="F38" i="75"/>
  <c r="H38" i="75" s="1"/>
  <c r="H37" i="75"/>
  <c r="F35" i="75"/>
  <c r="L35" i="75" s="1"/>
  <c r="F34" i="75"/>
  <c r="L34" i="75" s="1"/>
  <c r="F33" i="75"/>
  <c r="J33" i="75" s="1"/>
  <c r="L32" i="75"/>
  <c r="J32" i="75"/>
  <c r="H32" i="75"/>
  <c r="F31" i="75"/>
  <c r="L31" i="75" s="1"/>
  <c r="F30" i="75"/>
  <c r="H30" i="75" s="1"/>
  <c r="M30" i="75" s="1"/>
  <c r="F29" i="75"/>
  <c r="L29" i="75" s="1"/>
  <c r="F28" i="75"/>
  <c r="L28" i="75" s="1"/>
  <c r="L27" i="75"/>
  <c r="J27" i="75"/>
  <c r="H27" i="75"/>
  <c r="F24" i="75"/>
  <c r="L24" i="75" s="1"/>
  <c r="M24" i="75" s="1"/>
  <c r="F22" i="75"/>
  <c r="L22" i="75" s="1"/>
  <c r="L21" i="75"/>
  <c r="J21" i="75"/>
  <c r="H21" i="75"/>
  <c r="F20" i="75"/>
  <c r="L20" i="75" s="1"/>
  <c r="L19" i="75"/>
  <c r="J19" i="75"/>
  <c r="H19" i="75"/>
  <c r="F18" i="75"/>
  <c r="L18" i="75" s="1"/>
  <c r="M18" i="75" s="1"/>
  <c r="F16" i="75"/>
  <c r="L16" i="75" s="1"/>
  <c r="L15" i="75"/>
  <c r="J15" i="75"/>
  <c r="H15" i="75"/>
  <c r="F14" i="75"/>
  <c r="J14" i="75" s="1"/>
  <c r="M14" i="75" s="1"/>
  <c r="F12" i="75"/>
  <c r="J12" i="75" s="1"/>
  <c r="L11" i="75"/>
  <c r="J11" i="75"/>
  <c r="H11" i="75"/>
  <c r="H22" i="70"/>
  <c r="G22" i="70"/>
  <c r="F22" i="70"/>
  <c r="L22" i="70" s="1"/>
  <c r="L21" i="70"/>
  <c r="M21" i="70" s="1"/>
  <c r="J21" i="70"/>
  <c r="H21" i="70"/>
  <c r="G16" i="70"/>
  <c r="F16" i="70"/>
  <c r="L16" i="70" s="1"/>
  <c r="L15" i="70"/>
  <c r="J15" i="70"/>
  <c r="H15" i="70"/>
  <c r="G14" i="70"/>
  <c r="F14" i="70"/>
  <c r="L14" i="70" s="1"/>
  <c r="L13" i="70"/>
  <c r="J13" i="70"/>
  <c r="H13" i="70"/>
  <c r="F32" i="70"/>
  <c r="L32" i="70" s="1"/>
  <c r="M32" i="70" s="1"/>
  <c r="F159" i="55"/>
  <c r="L159" i="55" s="1"/>
  <c r="L158" i="55"/>
  <c r="J158" i="55"/>
  <c r="H158" i="55"/>
  <c r="F178" i="55"/>
  <c r="L178" i="55" s="1"/>
  <c r="M178" i="55" s="1"/>
  <c r="F22" i="9"/>
  <c r="L22" i="9" s="1"/>
  <c r="L21" i="9"/>
  <c r="J21" i="9"/>
  <c r="H21" i="9"/>
  <c r="F26" i="70"/>
  <c r="L26" i="70" s="1"/>
  <c r="M26" i="70" s="1"/>
  <c r="F34" i="70"/>
  <c r="L34" i="70" s="1"/>
  <c r="M34" i="70" s="1"/>
  <c r="G30" i="70"/>
  <c r="F30" i="70"/>
  <c r="L30" i="70" s="1"/>
  <c r="L29" i="70"/>
  <c r="J29" i="70"/>
  <c r="H29" i="70"/>
  <c r="G20" i="70"/>
  <c r="F20" i="70"/>
  <c r="L20" i="70" s="1"/>
  <c r="L19" i="70"/>
  <c r="J19" i="70"/>
  <c r="H19" i="70"/>
  <c r="G18" i="70"/>
  <c r="F18" i="70"/>
  <c r="L18" i="70" s="1"/>
  <c r="L17" i="70"/>
  <c r="J17" i="70"/>
  <c r="H17" i="70"/>
  <c r="L106" i="71"/>
  <c r="F105" i="71"/>
  <c r="H105" i="71" s="1"/>
  <c r="M105" i="71" s="1"/>
  <c r="F104" i="71"/>
  <c r="H104" i="71" s="1"/>
  <c r="M104" i="71" s="1"/>
  <c r="F103" i="71"/>
  <c r="J103" i="71" s="1"/>
  <c r="M103" i="71" s="1"/>
  <c r="F101" i="71"/>
  <c r="H101" i="71" s="1"/>
  <c r="F100" i="71"/>
  <c r="J100" i="71" s="1"/>
  <c r="J97" i="71"/>
  <c r="L97" i="71"/>
  <c r="F92" i="71"/>
  <c r="H92" i="71" s="1"/>
  <c r="M92" i="71" s="1"/>
  <c r="F96" i="71"/>
  <c r="H96" i="71" s="1"/>
  <c r="M96" i="71" s="1"/>
  <c r="F95" i="71"/>
  <c r="H95" i="71" s="1"/>
  <c r="M95" i="71" s="1"/>
  <c r="M97" i="71" s="1"/>
  <c r="F94" i="71"/>
  <c r="J94" i="71" s="1"/>
  <c r="M94" i="71" s="1"/>
  <c r="F91" i="71"/>
  <c r="J91" i="71" s="1"/>
  <c r="M91" i="71" s="1"/>
  <c r="H32" i="79" l="1"/>
  <c r="L20" i="79"/>
  <c r="L43" i="79" s="1"/>
  <c r="H12" i="79"/>
  <c r="H43" i="79" s="1"/>
  <c r="J12" i="79"/>
  <c r="J43" i="79" s="1"/>
  <c r="M11" i="79"/>
  <c r="H28" i="79"/>
  <c r="H15" i="79"/>
  <c r="L21" i="79"/>
  <c r="M21" i="79" s="1"/>
  <c r="M25" i="79"/>
  <c r="J27" i="79"/>
  <c r="J28" i="79"/>
  <c r="M28" i="79" s="1"/>
  <c r="J52" i="79"/>
  <c r="H13" i="79"/>
  <c r="L22" i="79"/>
  <c r="L27" i="79"/>
  <c r="M27" i="79" s="1"/>
  <c r="M12" i="77"/>
  <c r="L23" i="77"/>
  <c r="H86" i="77"/>
  <c r="H92" i="77"/>
  <c r="M97" i="77"/>
  <c r="H51" i="77"/>
  <c r="H58" i="77"/>
  <c r="M15" i="77"/>
  <c r="H16" i="77"/>
  <c r="H23" i="77" s="1"/>
  <c r="J58" i="77"/>
  <c r="M98" i="77"/>
  <c r="J16" i="77"/>
  <c r="J23" i="77" s="1"/>
  <c r="J54" i="77"/>
  <c r="M85" i="77"/>
  <c r="H109" i="77"/>
  <c r="H52" i="77"/>
  <c r="L54" i="77"/>
  <c r="M54" i="77" s="1"/>
  <c r="M88" i="77"/>
  <c r="J105" i="77"/>
  <c r="H56" i="77"/>
  <c r="J59" i="77"/>
  <c r="M61" i="77"/>
  <c r="H102" i="77"/>
  <c r="M108" i="77"/>
  <c r="L111" i="77"/>
  <c r="H111" i="77"/>
  <c r="J111" i="77"/>
  <c r="L89" i="77"/>
  <c r="H104" i="77"/>
  <c r="J51" i="77"/>
  <c r="H63" i="77"/>
  <c r="J86" i="77"/>
  <c r="M86" i="77" s="1"/>
  <c r="H89" i="77"/>
  <c r="J91" i="77"/>
  <c r="M99" i="77"/>
  <c r="J101" i="77"/>
  <c r="H106" i="77"/>
  <c r="J109" i="77"/>
  <c r="M49" i="77"/>
  <c r="J55" i="77"/>
  <c r="H100" i="77"/>
  <c r="M103" i="77"/>
  <c r="H105" i="77"/>
  <c r="H52" i="79"/>
  <c r="J13" i="79"/>
  <c r="J15" i="79"/>
  <c r="J22" i="79"/>
  <c r="M22" i="79" s="1"/>
  <c r="J32" i="79"/>
  <c r="M32" i="79" s="1"/>
  <c r="M46" i="79"/>
  <c r="M52" i="79" s="1"/>
  <c r="J26" i="79"/>
  <c r="M26" i="79" s="1"/>
  <c r="H50" i="77"/>
  <c r="J50" i="77"/>
  <c r="J53" i="77"/>
  <c r="H53" i="77"/>
  <c r="L53" i="77"/>
  <c r="L50" i="77"/>
  <c r="J57" i="77"/>
  <c r="H57" i="77"/>
  <c r="L57" i="77"/>
  <c r="H55" i="77"/>
  <c r="H59" i="77"/>
  <c r="H91" i="77"/>
  <c r="L95" i="77"/>
  <c r="J100" i="77"/>
  <c r="H101" i="77"/>
  <c r="J104" i="77"/>
  <c r="L107" i="77"/>
  <c r="L110" i="77"/>
  <c r="L112" i="77"/>
  <c r="L100" i="77"/>
  <c r="L104" i="77"/>
  <c r="J52" i="77"/>
  <c r="J56" i="77"/>
  <c r="J63" i="77"/>
  <c r="J92" i="77"/>
  <c r="H95" i="77"/>
  <c r="J102" i="77"/>
  <c r="J106" i="77"/>
  <c r="H107" i="77"/>
  <c r="H110" i="77"/>
  <c r="H112" i="77"/>
  <c r="M30" i="76"/>
  <c r="H106" i="75"/>
  <c r="H100" i="75"/>
  <c r="L95" i="75"/>
  <c r="J95" i="75"/>
  <c r="M47" i="75"/>
  <c r="H48" i="75"/>
  <c r="J49" i="75"/>
  <c r="J51" i="75"/>
  <c r="J48" i="75"/>
  <c r="H49" i="75"/>
  <c r="H51" i="75"/>
  <c r="L48" i="75"/>
  <c r="M88" i="75"/>
  <c r="L15" i="76"/>
  <c r="L21" i="76"/>
  <c r="J26" i="76"/>
  <c r="M25" i="76"/>
  <c r="L32" i="76"/>
  <c r="L13" i="76"/>
  <c r="L20" i="76"/>
  <c r="M20" i="76" s="1"/>
  <c r="L22" i="76"/>
  <c r="L35" i="76" s="1"/>
  <c r="L45" i="76" s="1"/>
  <c r="H27" i="76"/>
  <c r="H12" i="76"/>
  <c r="H35" i="76" s="1"/>
  <c r="H26" i="76"/>
  <c r="J27" i="76"/>
  <c r="J94" i="75"/>
  <c r="J92" i="75"/>
  <c r="L92" i="75"/>
  <c r="J106" i="75"/>
  <c r="M106" i="75" s="1"/>
  <c r="M91" i="75"/>
  <c r="M103" i="75"/>
  <c r="J89" i="75"/>
  <c r="H96" i="75"/>
  <c r="M99" i="75"/>
  <c r="J101" i="75"/>
  <c r="J102" i="75"/>
  <c r="M102" i="75" s="1"/>
  <c r="L105" i="75"/>
  <c r="M108" i="75"/>
  <c r="H102" i="75"/>
  <c r="J105" i="75"/>
  <c r="L89" i="75"/>
  <c r="H94" i="75"/>
  <c r="M97" i="75"/>
  <c r="M98" i="75"/>
  <c r="L101" i="75"/>
  <c r="H104" i="75"/>
  <c r="H107" i="75"/>
  <c r="J111" i="75"/>
  <c r="H111" i="75"/>
  <c r="L111" i="75"/>
  <c r="L110" i="75"/>
  <c r="J110" i="75"/>
  <c r="H110" i="75"/>
  <c r="L112" i="75"/>
  <c r="J112" i="75"/>
  <c r="H112" i="75"/>
  <c r="L109" i="75"/>
  <c r="J96" i="75"/>
  <c r="J107" i="75"/>
  <c r="J100" i="75"/>
  <c r="J104" i="75"/>
  <c r="H109" i="75"/>
  <c r="L63" i="75"/>
  <c r="J38" i="75"/>
  <c r="H65" i="75"/>
  <c r="H16" i="75"/>
  <c r="J70" i="75"/>
  <c r="H22" i="75"/>
  <c r="L65" i="75"/>
  <c r="J71" i="75"/>
  <c r="M73" i="75"/>
  <c r="J22" i="75"/>
  <c r="M22" i="75" s="1"/>
  <c r="H70" i="75"/>
  <c r="F83" i="75"/>
  <c r="L64" i="75"/>
  <c r="M68" i="75"/>
  <c r="J69" i="75"/>
  <c r="H75" i="75"/>
  <c r="M63" i="75"/>
  <c r="H56" i="75"/>
  <c r="M65" i="75"/>
  <c r="H69" i="75"/>
  <c r="J56" i="75"/>
  <c r="M11" i="75"/>
  <c r="J29" i="75"/>
  <c r="M32" i="75"/>
  <c r="M64" i="75"/>
  <c r="H20" i="75"/>
  <c r="H29" i="75"/>
  <c r="L38" i="75"/>
  <c r="H71" i="75"/>
  <c r="L12" i="75"/>
  <c r="L25" i="75" s="1"/>
  <c r="J16" i="75"/>
  <c r="M21" i="75"/>
  <c r="H28" i="75"/>
  <c r="J75" i="75"/>
  <c r="H34" i="75"/>
  <c r="L37" i="75"/>
  <c r="H42" i="75"/>
  <c r="M19" i="75"/>
  <c r="J20" i="75"/>
  <c r="J28" i="75"/>
  <c r="J34" i="75"/>
  <c r="J42" i="75"/>
  <c r="J58" i="75"/>
  <c r="J35" i="75"/>
  <c r="L40" i="75"/>
  <c r="H58" i="75"/>
  <c r="L33" i="75"/>
  <c r="L36" i="75"/>
  <c r="J39" i="75"/>
  <c r="L41" i="75"/>
  <c r="M44" i="75"/>
  <c r="J44" i="76"/>
  <c r="M38" i="76"/>
  <c r="M21" i="76"/>
  <c r="H44" i="76"/>
  <c r="H28" i="76"/>
  <c r="M39" i="76"/>
  <c r="M11" i="76"/>
  <c r="J12" i="76"/>
  <c r="J35" i="76" s="1"/>
  <c r="H13" i="76"/>
  <c r="H15" i="76"/>
  <c r="M15" i="76" s="1"/>
  <c r="H22" i="76"/>
  <c r="J28" i="76"/>
  <c r="H32" i="76"/>
  <c r="M32" i="76" s="1"/>
  <c r="M15" i="75"/>
  <c r="H33" i="75"/>
  <c r="H46" i="75"/>
  <c r="M27" i="75"/>
  <c r="H55" i="75"/>
  <c r="H31" i="75"/>
  <c r="J55" i="75"/>
  <c r="H12" i="75"/>
  <c r="J31" i="75"/>
  <c r="H35" i="75"/>
  <c r="H36" i="75"/>
  <c r="J37" i="75"/>
  <c r="H39" i="75"/>
  <c r="H40" i="75"/>
  <c r="J41" i="75"/>
  <c r="J46" i="75"/>
  <c r="M54" i="75"/>
  <c r="J22" i="70"/>
  <c r="M22" i="70" s="1"/>
  <c r="M13" i="70"/>
  <c r="L35" i="70"/>
  <c r="M15" i="70"/>
  <c r="H16" i="70"/>
  <c r="J16" i="70"/>
  <c r="M16" i="70" s="1"/>
  <c r="H14" i="70"/>
  <c r="J14" i="70"/>
  <c r="M158" i="55"/>
  <c r="H159" i="55"/>
  <c r="J159" i="55"/>
  <c r="M21" i="9"/>
  <c r="H22" i="9"/>
  <c r="J22" i="9"/>
  <c r="M22" i="9" s="1"/>
  <c r="M29" i="70"/>
  <c r="H20" i="70"/>
  <c r="H30" i="70"/>
  <c r="H35" i="70" s="1"/>
  <c r="M19" i="70"/>
  <c r="H18" i="70"/>
  <c r="J30" i="70"/>
  <c r="J35" i="70" s="1"/>
  <c r="J20" i="70"/>
  <c r="M17" i="70"/>
  <c r="J18" i="70"/>
  <c r="M18" i="70" s="1"/>
  <c r="M101" i="71"/>
  <c r="H106" i="71"/>
  <c r="M100" i="71"/>
  <c r="J106" i="71"/>
  <c r="H97" i="71"/>
  <c r="M20" i="79" l="1"/>
  <c r="M12" i="79"/>
  <c r="M106" i="77"/>
  <c r="J45" i="76"/>
  <c r="H45" i="76"/>
  <c r="L78" i="75"/>
  <c r="L52" i="75"/>
  <c r="M95" i="75"/>
  <c r="J25" i="75"/>
  <c r="M92" i="75"/>
  <c r="J78" i="75"/>
  <c r="J52" i="75"/>
  <c r="M100" i="75"/>
  <c r="H25" i="75"/>
  <c r="H78" i="75"/>
  <c r="H52" i="75"/>
  <c r="M106" i="71"/>
  <c r="H53" i="79"/>
  <c r="J53" i="79"/>
  <c r="K6" i="79" s="1"/>
  <c r="L53" i="79"/>
  <c r="M15" i="79"/>
  <c r="L83" i="77"/>
  <c r="H83" i="77"/>
  <c r="J83" i="77"/>
  <c r="M58" i="77"/>
  <c r="M105" i="77"/>
  <c r="M102" i="77"/>
  <c r="M51" i="77"/>
  <c r="M92" i="77"/>
  <c r="M59" i="77"/>
  <c r="M55" i="77"/>
  <c r="M109" i="77"/>
  <c r="M56" i="77"/>
  <c r="M52" i="77"/>
  <c r="M16" i="77"/>
  <c r="M23" i="77" s="1"/>
  <c r="M100" i="77"/>
  <c r="M91" i="77"/>
  <c r="M50" i="77"/>
  <c r="M89" i="77"/>
  <c r="M111" i="77"/>
  <c r="M63" i="77"/>
  <c r="M112" i="77"/>
  <c r="M101" i="77"/>
  <c r="M13" i="79"/>
  <c r="M110" i="77"/>
  <c r="M104" i="77"/>
  <c r="M107" i="77"/>
  <c r="M95" i="77"/>
  <c r="M57" i="77"/>
  <c r="M53" i="77"/>
  <c r="M26" i="76"/>
  <c r="M27" i="76"/>
  <c r="K6" i="76"/>
  <c r="M51" i="75"/>
  <c r="M49" i="75"/>
  <c r="M104" i="75"/>
  <c r="M101" i="75"/>
  <c r="M89" i="75"/>
  <c r="M36" i="75"/>
  <c r="M110" i="75"/>
  <c r="M48" i="75"/>
  <c r="M94" i="75"/>
  <c r="M28" i="76"/>
  <c r="M22" i="76"/>
  <c r="M12" i="76"/>
  <c r="M44" i="76"/>
  <c r="M13" i="76"/>
  <c r="M107" i="75"/>
  <c r="M105" i="75"/>
  <c r="M96" i="75"/>
  <c r="M28" i="75"/>
  <c r="M38" i="75"/>
  <c r="M112" i="75"/>
  <c r="M111" i="75"/>
  <c r="M109" i="75"/>
  <c r="M16" i="75"/>
  <c r="M56" i="75"/>
  <c r="M35" i="75"/>
  <c r="M70" i="75"/>
  <c r="M42" i="75"/>
  <c r="M69" i="75"/>
  <c r="M71" i="75"/>
  <c r="F85" i="75"/>
  <c r="F84" i="75"/>
  <c r="H83" i="75"/>
  <c r="F87" i="75"/>
  <c r="J83" i="75"/>
  <c r="L83" i="75"/>
  <c r="F86" i="75"/>
  <c r="M41" i="75"/>
  <c r="M55" i="75"/>
  <c r="M58" i="75"/>
  <c r="M20" i="75"/>
  <c r="M33" i="75"/>
  <c r="M34" i="75"/>
  <c r="M75" i="75"/>
  <c r="M29" i="75"/>
  <c r="M40" i="75"/>
  <c r="M37" i="75"/>
  <c r="M39" i="75"/>
  <c r="M31" i="75"/>
  <c r="M12" i="75"/>
  <c r="M46" i="75"/>
  <c r="M14" i="70"/>
  <c r="M20" i="70"/>
  <c r="M159" i="55"/>
  <c r="M30" i="70"/>
  <c r="M35" i="70" s="1"/>
  <c r="M43" i="79" l="1"/>
  <c r="M53" i="79" s="1"/>
  <c r="M35" i="76"/>
  <c r="M45" i="76" s="1"/>
  <c r="M78" i="75"/>
  <c r="M25" i="75"/>
  <c r="M83" i="77"/>
  <c r="L113" i="77"/>
  <c r="L140" i="77" s="1"/>
  <c r="J113" i="77"/>
  <c r="H113" i="77"/>
  <c r="K6" i="78"/>
  <c r="M52" i="75"/>
  <c r="J86" i="75"/>
  <c r="L86" i="75"/>
  <c r="H86" i="75"/>
  <c r="M83" i="75"/>
  <c r="L84" i="75"/>
  <c r="L113" i="75" s="1"/>
  <c r="L114" i="75" s="1"/>
  <c r="J84" i="75"/>
  <c r="J113" i="75" s="1"/>
  <c r="J114" i="75" s="1"/>
  <c r="K6" i="75" s="1"/>
  <c r="H87" i="75"/>
  <c r="L87" i="75"/>
  <c r="J87" i="75"/>
  <c r="L85" i="75"/>
  <c r="H85" i="75"/>
  <c r="H113" i="75" s="1"/>
  <c r="H114" i="75" s="1"/>
  <c r="J85" i="75"/>
  <c r="F60" i="71"/>
  <c r="L60" i="71" s="1"/>
  <c r="F59" i="71"/>
  <c r="H59" i="71" s="1"/>
  <c r="M59" i="71" s="1"/>
  <c r="F58" i="71"/>
  <c r="L58" i="71" s="1"/>
  <c r="J57" i="71"/>
  <c r="F57" i="71"/>
  <c r="L56" i="71"/>
  <c r="J56" i="71"/>
  <c r="H56" i="71"/>
  <c r="F83" i="71"/>
  <c r="L83" i="71" s="1"/>
  <c r="M83" i="71" s="1"/>
  <c r="F73" i="71"/>
  <c r="J73" i="71" s="1"/>
  <c r="F87" i="71"/>
  <c r="H87" i="71" s="1"/>
  <c r="M87" i="71" s="1"/>
  <c r="F86" i="71"/>
  <c r="H86" i="71" s="1"/>
  <c r="M86" i="71" s="1"/>
  <c r="F85" i="71"/>
  <c r="H85" i="71" s="1"/>
  <c r="F84" i="71"/>
  <c r="H84" i="71" s="1"/>
  <c r="F82" i="71"/>
  <c r="L82" i="71" s="1"/>
  <c r="M82" i="71" s="1"/>
  <c r="F81" i="71"/>
  <c r="J81" i="71" s="1"/>
  <c r="M81" i="71" s="1"/>
  <c r="F79" i="71"/>
  <c r="J79" i="71" s="1"/>
  <c r="M79" i="71" s="1"/>
  <c r="F77" i="71"/>
  <c r="J77" i="71" s="1"/>
  <c r="H76" i="71"/>
  <c r="M76" i="71" s="1"/>
  <c r="L75" i="71"/>
  <c r="J75" i="71"/>
  <c r="H75" i="71"/>
  <c r="H74" i="71"/>
  <c r="M74" i="71" s="1"/>
  <c r="F72" i="71"/>
  <c r="L72" i="71" s="1"/>
  <c r="F71" i="71"/>
  <c r="L70" i="71"/>
  <c r="J70" i="71"/>
  <c r="H70" i="71"/>
  <c r="F69" i="71"/>
  <c r="H69" i="71" s="1"/>
  <c r="M69" i="71" s="1"/>
  <c r="F68" i="71"/>
  <c r="H68" i="71" s="1"/>
  <c r="M68" i="71" s="1"/>
  <c r="F67" i="71"/>
  <c r="J67" i="71" s="1"/>
  <c r="F66" i="71"/>
  <c r="H66" i="71" s="1"/>
  <c r="F65" i="71"/>
  <c r="H65" i="71" s="1"/>
  <c r="F64" i="71"/>
  <c r="H64" i="71" s="1"/>
  <c r="M64" i="71" s="1"/>
  <c r="F63" i="71"/>
  <c r="L63" i="71" s="1"/>
  <c r="F62" i="71"/>
  <c r="J62" i="71" s="1"/>
  <c r="M62" i="71" s="1"/>
  <c r="F37" i="71"/>
  <c r="J37" i="71" s="1"/>
  <c r="F36" i="71"/>
  <c r="J36" i="71" s="1"/>
  <c r="E53" i="71"/>
  <c r="F53" i="71" s="1"/>
  <c r="E52" i="71"/>
  <c r="F52" i="71" s="1"/>
  <c r="E51" i="71"/>
  <c r="F51" i="71" s="1"/>
  <c r="F50" i="71"/>
  <c r="J50" i="71" s="1"/>
  <c r="L49" i="71"/>
  <c r="J49" i="71"/>
  <c r="H49" i="71"/>
  <c r="F48" i="71"/>
  <c r="L48" i="71" s="1"/>
  <c r="F47" i="71"/>
  <c r="H47" i="71" s="1"/>
  <c r="F46" i="71"/>
  <c r="J46" i="71" s="1"/>
  <c r="F45" i="71"/>
  <c r="L45" i="71" s="1"/>
  <c r="L44" i="71"/>
  <c r="J44" i="71"/>
  <c r="H44" i="71"/>
  <c r="F43" i="71"/>
  <c r="H43" i="71" s="1"/>
  <c r="F42" i="71"/>
  <c r="J42" i="71" s="1"/>
  <c r="F41" i="71"/>
  <c r="L41" i="71" s="1"/>
  <c r="L40" i="71"/>
  <c r="J40" i="71"/>
  <c r="H40" i="71"/>
  <c r="L39" i="71"/>
  <c r="H38" i="71"/>
  <c r="F34" i="71"/>
  <c r="L34" i="71" s="1"/>
  <c r="L33" i="71"/>
  <c r="J33" i="71"/>
  <c r="H33" i="71"/>
  <c r="F32" i="71"/>
  <c r="L32" i="71" s="1"/>
  <c r="M32" i="71" s="1"/>
  <c r="F31" i="71"/>
  <c r="L31" i="71" s="1"/>
  <c r="L30" i="71"/>
  <c r="J30" i="71"/>
  <c r="H30" i="71"/>
  <c r="F23" i="71"/>
  <c r="L23" i="71" s="1"/>
  <c r="F29" i="71"/>
  <c r="J29" i="71" s="1"/>
  <c r="M29" i="71" s="1"/>
  <c r="F27" i="71"/>
  <c r="L27" i="71" s="1"/>
  <c r="H26" i="71"/>
  <c r="M26" i="71" s="1"/>
  <c r="L25" i="71"/>
  <c r="H24" i="71"/>
  <c r="M24" i="71" s="1"/>
  <c r="F22" i="71"/>
  <c r="J22" i="71" s="1"/>
  <c r="F21" i="71"/>
  <c r="L21" i="71" s="1"/>
  <c r="L20" i="71"/>
  <c r="J20" i="71"/>
  <c r="H20" i="71"/>
  <c r="F19" i="71"/>
  <c r="H19" i="71" s="1"/>
  <c r="M19" i="71" s="1"/>
  <c r="F18" i="71"/>
  <c r="H18" i="71" s="1"/>
  <c r="M18" i="71" s="1"/>
  <c r="F17" i="71"/>
  <c r="J17" i="71" s="1"/>
  <c r="F16" i="71"/>
  <c r="H16" i="71" s="1"/>
  <c r="F15" i="71"/>
  <c r="F14" i="71"/>
  <c r="H14" i="71" s="1"/>
  <c r="M14" i="71" s="1"/>
  <c r="F13" i="71"/>
  <c r="L13" i="71" s="1"/>
  <c r="M13" i="71" s="1"/>
  <c r="F12" i="71"/>
  <c r="J12" i="71" s="1"/>
  <c r="M12" i="71" s="1"/>
  <c r="F24" i="9"/>
  <c r="L24" i="9" s="1"/>
  <c r="M24" i="9" s="1"/>
  <c r="F20" i="9"/>
  <c r="L20" i="9" s="1"/>
  <c r="L19" i="9"/>
  <c r="J19" i="9"/>
  <c r="H19" i="9"/>
  <c r="F130" i="56"/>
  <c r="L130" i="56" s="1"/>
  <c r="F129" i="56"/>
  <c r="H129" i="56" s="1"/>
  <c r="F128" i="56"/>
  <c r="J128" i="56" s="1"/>
  <c r="F127" i="56"/>
  <c r="L127" i="56" s="1"/>
  <c r="L126" i="56"/>
  <c r="J126" i="56"/>
  <c r="H126" i="56"/>
  <c r="F115" i="56"/>
  <c r="H115" i="56" s="1"/>
  <c r="M115" i="56" s="1"/>
  <c r="F114" i="56"/>
  <c r="H114" i="56" s="1"/>
  <c r="M114" i="56" s="1"/>
  <c r="F113" i="56"/>
  <c r="L113" i="56" s="1"/>
  <c r="M113" i="56" s="1"/>
  <c r="F112" i="56"/>
  <c r="J112" i="56" s="1"/>
  <c r="M112" i="56" s="1"/>
  <c r="F145" i="56"/>
  <c r="L145" i="56" s="1"/>
  <c r="F144" i="56"/>
  <c r="L144" i="56" s="1"/>
  <c r="F143" i="56"/>
  <c r="J143" i="56" s="1"/>
  <c r="L142" i="56"/>
  <c r="J142" i="56"/>
  <c r="H142" i="56"/>
  <c r="F141" i="56"/>
  <c r="L141" i="56" s="1"/>
  <c r="M141" i="56" s="1"/>
  <c r="F139" i="56"/>
  <c r="L139" i="56" s="1"/>
  <c r="L138" i="56"/>
  <c r="J138" i="56"/>
  <c r="H138" i="56"/>
  <c r="F137" i="56"/>
  <c r="J137" i="56" s="1"/>
  <c r="M137" i="56" s="1"/>
  <c r="F135" i="56"/>
  <c r="L135" i="56" s="1"/>
  <c r="L134" i="56"/>
  <c r="J134" i="56"/>
  <c r="H134" i="56"/>
  <c r="F133" i="56"/>
  <c r="H133" i="56" s="1"/>
  <c r="M133" i="56" s="1"/>
  <c r="F132" i="56"/>
  <c r="J132" i="56" s="1"/>
  <c r="M132" i="56" s="1"/>
  <c r="F123" i="56"/>
  <c r="L123" i="56" s="1"/>
  <c r="F122" i="56"/>
  <c r="J122" i="56" s="1"/>
  <c r="F121" i="56"/>
  <c r="J121" i="56" s="1"/>
  <c r="L120" i="56"/>
  <c r="J120" i="56"/>
  <c r="H120" i="56"/>
  <c r="F119" i="56"/>
  <c r="J119" i="56" s="1"/>
  <c r="L118" i="56"/>
  <c r="J118" i="56"/>
  <c r="H118" i="56"/>
  <c r="F117" i="56"/>
  <c r="J117" i="56" s="1"/>
  <c r="L116" i="56"/>
  <c r="J116" i="56"/>
  <c r="H116" i="56"/>
  <c r="F110" i="56"/>
  <c r="L110" i="56" s="1"/>
  <c r="F109" i="56"/>
  <c r="J109" i="56" s="1"/>
  <c r="F108" i="56"/>
  <c r="L108" i="56" s="1"/>
  <c r="F107" i="56"/>
  <c r="L107" i="56" s="1"/>
  <c r="L106" i="56"/>
  <c r="J106" i="56"/>
  <c r="H106" i="56"/>
  <c r="K5" i="79" l="1"/>
  <c r="D9" i="74"/>
  <c r="K5" i="76"/>
  <c r="D8" i="73"/>
  <c r="M19" i="9"/>
  <c r="J140" i="77"/>
  <c r="K6" i="77" s="1"/>
  <c r="H140" i="77"/>
  <c r="L146" i="56"/>
  <c r="M113" i="77"/>
  <c r="M86" i="75"/>
  <c r="M84" i="75"/>
  <c r="M87" i="75"/>
  <c r="M85" i="75"/>
  <c r="H57" i="71"/>
  <c r="M56" i="71"/>
  <c r="H58" i="71"/>
  <c r="H60" i="71"/>
  <c r="L57" i="71"/>
  <c r="J58" i="71"/>
  <c r="J60" i="71"/>
  <c r="L66" i="71"/>
  <c r="M66" i="71" s="1"/>
  <c r="J84" i="71"/>
  <c r="M84" i="71" s="1"/>
  <c r="H71" i="71"/>
  <c r="J85" i="71"/>
  <c r="M85" i="71" s="1"/>
  <c r="L65" i="71"/>
  <c r="M65" i="71" s="1"/>
  <c r="M70" i="71"/>
  <c r="J72" i="71"/>
  <c r="H37" i="71"/>
  <c r="H73" i="71"/>
  <c r="L73" i="71"/>
  <c r="M75" i="71"/>
  <c r="M63" i="71"/>
  <c r="J71" i="71"/>
  <c r="H72" i="71"/>
  <c r="L77" i="71"/>
  <c r="L67" i="71"/>
  <c r="L71" i="71"/>
  <c r="L37" i="71"/>
  <c r="H67" i="71"/>
  <c r="H77" i="71"/>
  <c r="H46" i="71"/>
  <c r="L46" i="71"/>
  <c r="L36" i="71"/>
  <c r="H36" i="71"/>
  <c r="J43" i="71"/>
  <c r="H39" i="71"/>
  <c r="M39" i="71" s="1"/>
  <c r="H42" i="71"/>
  <c r="H45" i="71"/>
  <c r="H48" i="71"/>
  <c r="H41" i="71"/>
  <c r="L42" i="71"/>
  <c r="M44" i="71"/>
  <c r="J45" i="71"/>
  <c r="J48" i="71"/>
  <c r="M49" i="71"/>
  <c r="M33" i="71"/>
  <c r="J38" i="71"/>
  <c r="M40" i="71"/>
  <c r="J41" i="71"/>
  <c r="J47" i="71"/>
  <c r="M30" i="71"/>
  <c r="J52" i="71"/>
  <c r="L52" i="71"/>
  <c r="H52" i="71"/>
  <c r="L51" i="71"/>
  <c r="J51" i="71"/>
  <c r="H51" i="71"/>
  <c r="L53" i="71"/>
  <c r="J53" i="71"/>
  <c r="H53" i="71"/>
  <c r="L50" i="71"/>
  <c r="H27" i="71"/>
  <c r="H31" i="71"/>
  <c r="H34" i="71"/>
  <c r="L38" i="71"/>
  <c r="L43" i="71"/>
  <c r="L47" i="71"/>
  <c r="J31" i="71"/>
  <c r="J34" i="71"/>
  <c r="H50" i="71"/>
  <c r="L15" i="71"/>
  <c r="H21" i="71"/>
  <c r="M20" i="71"/>
  <c r="J21" i="71"/>
  <c r="H23" i="71"/>
  <c r="J25" i="71"/>
  <c r="J27" i="71"/>
  <c r="J23" i="71"/>
  <c r="L17" i="71"/>
  <c r="H15" i="71"/>
  <c r="H17" i="71"/>
  <c r="H22" i="71"/>
  <c r="H25" i="71"/>
  <c r="L22" i="71"/>
  <c r="L16" i="71"/>
  <c r="M16" i="71" s="1"/>
  <c r="H20" i="9"/>
  <c r="J20" i="9"/>
  <c r="J129" i="56"/>
  <c r="L129" i="56"/>
  <c r="M126" i="56"/>
  <c r="L128" i="56"/>
  <c r="H127" i="56"/>
  <c r="H146" i="56" s="1"/>
  <c r="H130" i="56"/>
  <c r="J130" i="56"/>
  <c r="M130" i="56" s="1"/>
  <c r="J127" i="56"/>
  <c r="J146" i="56" s="1"/>
  <c r="H128" i="56"/>
  <c r="H139" i="56"/>
  <c r="M142" i="56"/>
  <c r="H144" i="56"/>
  <c r="H135" i="56"/>
  <c r="J144" i="56"/>
  <c r="M134" i="56"/>
  <c r="J135" i="56"/>
  <c r="M138" i="56"/>
  <c r="H143" i="56"/>
  <c r="H145" i="56"/>
  <c r="L143" i="56"/>
  <c r="J145" i="56"/>
  <c r="J139" i="56"/>
  <c r="L109" i="56"/>
  <c r="H121" i="56"/>
  <c r="M118" i="56"/>
  <c r="L122" i="56"/>
  <c r="H107" i="56"/>
  <c r="H122" i="56"/>
  <c r="H123" i="56"/>
  <c r="H110" i="56"/>
  <c r="M120" i="56"/>
  <c r="J123" i="56"/>
  <c r="H117" i="56"/>
  <c r="L119" i="56"/>
  <c r="M116" i="56"/>
  <c r="H119" i="56"/>
  <c r="M106" i="56"/>
  <c r="J107" i="56"/>
  <c r="J110" i="56"/>
  <c r="L117" i="56"/>
  <c r="L121" i="56"/>
  <c r="H108" i="56"/>
  <c r="J108" i="56"/>
  <c r="H109" i="56"/>
  <c r="M113" i="75" l="1"/>
  <c r="M114" i="75" s="1"/>
  <c r="K5" i="75" s="1"/>
  <c r="M129" i="56"/>
  <c r="M143" i="56"/>
  <c r="K5" i="78"/>
  <c r="D8" i="74"/>
  <c r="M140" i="77"/>
  <c r="M20" i="9"/>
  <c r="M72" i="71"/>
  <c r="H88" i="71"/>
  <c r="M58" i="71"/>
  <c r="M57" i="71"/>
  <c r="L88" i="71"/>
  <c r="L107" i="71" s="1"/>
  <c r="J88" i="71"/>
  <c r="M60" i="71"/>
  <c r="M46" i="71"/>
  <c r="M73" i="71"/>
  <c r="M37" i="71"/>
  <c r="L54" i="71"/>
  <c r="M47" i="71"/>
  <c r="M77" i="71"/>
  <c r="J54" i="71"/>
  <c r="M71" i="71"/>
  <c r="H54" i="71"/>
  <c r="H107" i="71" s="1"/>
  <c r="M67" i="71"/>
  <c r="M42" i="71"/>
  <c r="M25" i="71"/>
  <c r="M36" i="71"/>
  <c r="M48" i="71"/>
  <c r="M27" i="71"/>
  <c r="M43" i="71"/>
  <c r="M41" i="71"/>
  <c r="M45" i="71"/>
  <c r="M34" i="71"/>
  <c r="M38" i="71"/>
  <c r="M21" i="71"/>
  <c r="M31" i="71"/>
  <c r="M53" i="71"/>
  <c r="M51" i="71"/>
  <c r="M52" i="71"/>
  <c r="M15" i="71"/>
  <c r="M50" i="71"/>
  <c r="M23" i="71"/>
  <c r="M17" i="71"/>
  <c r="M22" i="71"/>
  <c r="M127" i="56"/>
  <c r="M128" i="56"/>
  <c r="M107" i="56"/>
  <c r="M145" i="56"/>
  <c r="M144" i="56"/>
  <c r="M123" i="56"/>
  <c r="M135" i="56"/>
  <c r="H124" i="56"/>
  <c r="L124" i="56"/>
  <c r="M109" i="56"/>
  <c r="M117" i="56"/>
  <c r="M139" i="56"/>
  <c r="M108" i="56"/>
  <c r="M110" i="56"/>
  <c r="J124" i="56"/>
  <c r="M122" i="56"/>
  <c r="M121" i="56"/>
  <c r="M119" i="56"/>
  <c r="D7" i="73" l="1"/>
  <c r="D9" i="73" s="1"/>
  <c r="D8" i="8" s="1"/>
  <c r="J107" i="71"/>
  <c r="M146" i="56"/>
  <c r="K5" i="77"/>
  <c r="D7" i="74"/>
  <c r="M88" i="71"/>
  <c r="M54" i="71"/>
  <c r="M124" i="56"/>
  <c r="M107" i="71" l="1"/>
  <c r="F103" i="56"/>
  <c r="L103" i="56" s="1"/>
  <c r="F102" i="56"/>
  <c r="L102" i="56" s="1"/>
  <c r="F101" i="56"/>
  <c r="J101" i="56" s="1"/>
  <c r="L100" i="56"/>
  <c r="J100" i="56"/>
  <c r="H100" i="56"/>
  <c r="F99" i="56"/>
  <c r="L99" i="56" s="1"/>
  <c r="M99" i="56" s="1"/>
  <c r="F97" i="56"/>
  <c r="L97" i="56" s="1"/>
  <c r="L96" i="56"/>
  <c r="J96" i="56"/>
  <c r="H96" i="56"/>
  <c r="F95" i="56"/>
  <c r="J95" i="56" s="1"/>
  <c r="M95" i="56" s="1"/>
  <c r="F93" i="56"/>
  <c r="L93" i="56" s="1"/>
  <c r="L92" i="56"/>
  <c r="J92" i="56"/>
  <c r="H92" i="56"/>
  <c r="F91" i="56"/>
  <c r="H91" i="56" s="1"/>
  <c r="M91" i="56" s="1"/>
  <c r="F90" i="56"/>
  <c r="J90" i="56" s="1"/>
  <c r="M90" i="56" s="1"/>
  <c r="F88" i="56"/>
  <c r="H88" i="56" s="1"/>
  <c r="M88" i="56" s="1"/>
  <c r="F87" i="56"/>
  <c r="H87" i="56" s="1"/>
  <c r="M87" i="56" s="1"/>
  <c r="F86" i="56"/>
  <c r="L86" i="56" s="1"/>
  <c r="M86" i="56" s="1"/>
  <c r="F85" i="56"/>
  <c r="J85" i="56" s="1"/>
  <c r="M85" i="56" s="1"/>
  <c r="H79" i="56"/>
  <c r="M79" i="56" s="1"/>
  <c r="F30" i="56"/>
  <c r="H30" i="56" s="1"/>
  <c r="M30" i="56" s="1"/>
  <c r="H29" i="56"/>
  <c r="M29" i="56" s="1"/>
  <c r="F28" i="56"/>
  <c r="L28" i="56" s="1"/>
  <c r="M28" i="56" s="1"/>
  <c r="F27" i="56"/>
  <c r="J27" i="56" s="1"/>
  <c r="M27" i="56" s="1"/>
  <c r="F64" i="56"/>
  <c r="H64" i="56" s="1"/>
  <c r="M64" i="56" s="1"/>
  <c r="F63" i="56"/>
  <c r="H63" i="56" s="1"/>
  <c r="M63" i="56" s="1"/>
  <c r="F62" i="56"/>
  <c r="L62" i="56" s="1"/>
  <c r="M62" i="56" s="1"/>
  <c r="F61" i="56"/>
  <c r="J61" i="56" s="1"/>
  <c r="M61" i="56" s="1"/>
  <c r="F54" i="56"/>
  <c r="H54" i="56" s="1"/>
  <c r="M54" i="56" s="1"/>
  <c r="F53" i="56"/>
  <c r="H53" i="56" s="1"/>
  <c r="M53" i="56" s="1"/>
  <c r="F52" i="56"/>
  <c r="L52" i="56" s="1"/>
  <c r="M52" i="56" s="1"/>
  <c r="F51" i="56"/>
  <c r="J51" i="56" s="1"/>
  <c r="M51" i="56" s="1"/>
  <c r="F25" i="56"/>
  <c r="H25" i="56" s="1"/>
  <c r="M25" i="56" s="1"/>
  <c r="H24" i="56"/>
  <c r="M24" i="56" s="1"/>
  <c r="F23" i="56"/>
  <c r="L23" i="56" s="1"/>
  <c r="M23" i="56" s="1"/>
  <c r="F22" i="56"/>
  <c r="J22" i="56" s="1"/>
  <c r="M22" i="56" s="1"/>
  <c r="H19" i="56"/>
  <c r="M19" i="56" s="1"/>
  <c r="F20" i="56"/>
  <c r="H20" i="56" s="1"/>
  <c r="M20" i="56" s="1"/>
  <c r="F11" i="56"/>
  <c r="F188" i="55"/>
  <c r="L188" i="55" s="1"/>
  <c r="M188" i="55" s="1"/>
  <c r="F184" i="55"/>
  <c r="L184" i="55" s="1"/>
  <c r="M184" i="55" s="1"/>
  <c r="F182" i="55"/>
  <c r="L182" i="55" s="1"/>
  <c r="M182" i="55" s="1"/>
  <c r="M92" i="56" l="1"/>
  <c r="H101" i="56"/>
  <c r="M96" i="56"/>
  <c r="H97" i="56"/>
  <c r="H104" i="56" s="1"/>
  <c r="M100" i="56"/>
  <c r="H102" i="56"/>
  <c r="J102" i="56"/>
  <c r="M102" i="56"/>
  <c r="H103" i="56"/>
  <c r="H93" i="56"/>
  <c r="J93" i="56"/>
  <c r="M93" i="56"/>
  <c r="L101" i="56"/>
  <c r="J103" i="56"/>
  <c r="M103" i="56" s="1"/>
  <c r="J97" i="56"/>
  <c r="F18" i="56"/>
  <c r="L18" i="56" s="1"/>
  <c r="M18" i="56" s="1"/>
  <c r="F17" i="56"/>
  <c r="J17" i="56" s="1"/>
  <c r="M17" i="56" s="1"/>
  <c r="F192" i="55"/>
  <c r="L192" i="55" s="1"/>
  <c r="M192" i="55" s="1"/>
  <c r="F190" i="55"/>
  <c r="J190" i="55" s="1"/>
  <c r="M190" i="55" s="1"/>
  <c r="F186" i="55"/>
  <c r="L186" i="55" s="1"/>
  <c r="L185" i="55"/>
  <c r="J185" i="55"/>
  <c r="H185" i="55"/>
  <c r="F180" i="55"/>
  <c r="L180" i="55" s="1"/>
  <c r="M180" i="55" s="1"/>
  <c r="F176" i="55"/>
  <c r="L175" i="55"/>
  <c r="J175" i="55"/>
  <c r="H175" i="55"/>
  <c r="F197" i="55"/>
  <c r="L197" i="55" s="1"/>
  <c r="F196" i="55"/>
  <c r="H196" i="55" s="1"/>
  <c r="M196" i="55" s="1"/>
  <c r="F195" i="55"/>
  <c r="L195" i="55" s="1"/>
  <c r="F194" i="55"/>
  <c r="L194" i="55" s="1"/>
  <c r="L193" i="55"/>
  <c r="J193" i="55"/>
  <c r="H193" i="55"/>
  <c r="F161" i="55"/>
  <c r="L161" i="55" s="1"/>
  <c r="M161" i="55" s="1"/>
  <c r="F157" i="55"/>
  <c r="L157" i="55" s="1"/>
  <c r="L156" i="55"/>
  <c r="J156" i="55"/>
  <c r="H156" i="55"/>
  <c r="F173" i="55"/>
  <c r="L173" i="55" s="1"/>
  <c r="F172" i="55"/>
  <c r="L172" i="55" s="1"/>
  <c r="F171" i="55"/>
  <c r="J171" i="55" s="1"/>
  <c r="L170" i="55"/>
  <c r="J170" i="55"/>
  <c r="H170" i="55"/>
  <c r="F169" i="55"/>
  <c r="L169" i="55" s="1"/>
  <c r="M169" i="55" s="1"/>
  <c r="F167" i="55"/>
  <c r="L167" i="55" s="1"/>
  <c r="L166" i="55"/>
  <c r="J166" i="55"/>
  <c r="H166" i="55"/>
  <c r="F165" i="55"/>
  <c r="J165" i="55" s="1"/>
  <c r="M165" i="55" s="1"/>
  <c r="F163" i="55"/>
  <c r="L163" i="55" s="1"/>
  <c r="L162" i="55"/>
  <c r="J162" i="55"/>
  <c r="H162" i="55"/>
  <c r="F150" i="55"/>
  <c r="L150" i="55" s="1"/>
  <c r="M150" i="55" s="1"/>
  <c r="F148" i="55"/>
  <c r="L148" i="55" s="1"/>
  <c r="L147" i="55"/>
  <c r="J147" i="55"/>
  <c r="H147" i="55"/>
  <c r="F146" i="55"/>
  <c r="J146" i="55" s="1"/>
  <c r="M146" i="55" s="1"/>
  <c r="F144" i="55"/>
  <c r="L144" i="55" s="1"/>
  <c r="L143" i="55"/>
  <c r="J143" i="55"/>
  <c r="H143" i="55"/>
  <c r="F139" i="55"/>
  <c r="H139" i="55" s="1"/>
  <c r="M139" i="55" s="1"/>
  <c r="H138" i="55"/>
  <c r="M138" i="55" s="1"/>
  <c r="F137" i="55"/>
  <c r="H137" i="55" s="1"/>
  <c r="M137" i="55" s="1"/>
  <c r="F136" i="55"/>
  <c r="L136" i="55" s="1"/>
  <c r="M136" i="55" s="1"/>
  <c r="F135" i="55"/>
  <c r="J135" i="55" s="1"/>
  <c r="M135" i="55" s="1"/>
  <c r="F207" i="55"/>
  <c r="J207" i="55" s="1"/>
  <c r="H206" i="55"/>
  <c r="M206" i="55" s="1"/>
  <c r="F205" i="55"/>
  <c r="H205" i="55" s="1"/>
  <c r="F204" i="55"/>
  <c r="J204" i="55" s="1"/>
  <c r="M204" i="55" s="1"/>
  <c r="F133" i="55"/>
  <c r="H133" i="55" s="1"/>
  <c r="M133" i="55" s="1"/>
  <c r="F132" i="55"/>
  <c r="H132" i="55" s="1"/>
  <c r="M132" i="55" s="1"/>
  <c r="F131" i="55"/>
  <c r="H131" i="55" s="1"/>
  <c r="L130" i="55"/>
  <c r="H130" i="55"/>
  <c r="L129" i="55"/>
  <c r="H129" i="55"/>
  <c r="F128" i="55"/>
  <c r="L128" i="55" s="1"/>
  <c r="M128" i="55" s="1"/>
  <c r="J127" i="55"/>
  <c r="M127" i="55" s="1"/>
  <c r="F125" i="55"/>
  <c r="H125" i="55" s="1"/>
  <c r="M125" i="55" s="1"/>
  <c r="F124" i="55"/>
  <c r="H124" i="55" s="1"/>
  <c r="M124" i="55" s="1"/>
  <c r="F123" i="55"/>
  <c r="H123" i="55" s="1"/>
  <c r="L122" i="55"/>
  <c r="H122" i="55"/>
  <c r="L121" i="55"/>
  <c r="H121" i="55"/>
  <c r="L120" i="55"/>
  <c r="H120" i="55"/>
  <c r="F119" i="55"/>
  <c r="L119" i="55" s="1"/>
  <c r="M119" i="55" s="1"/>
  <c r="J118" i="55"/>
  <c r="M118" i="55" s="1"/>
  <c r="F202" i="55"/>
  <c r="L202" i="55" s="1"/>
  <c r="F201" i="55"/>
  <c r="J201" i="55" s="1"/>
  <c r="F200" i="55"/>
  <c r="L200" i="55" s="1"/>
  <c r="F199" i="55"/>
  <c r="J199" i="55" s="1"/>
  <c r="L198" i="55"/>
  <c r="J198" i="55"/>
  <c r="H198" i="55"/>
  <c r="J104" i="56" l="1"/>
  <c r="M97" i="56"/>
  <c r="M101" i="56"/>
  <c r="L104" i="56"/>
  <c r="M175" i="55"/>
  <c r="H176" i="55"/>
  <c r="H186" i="55"/>
  <c r="J186" i="55"/>
  <c r="M185" i="55"/>
  <c r="J176" i="55"/>
  <c r="H194" i="55"/>
  <c r="L176" i="55"/>
  <c r="M193" i="55"/>
  <c r="H195" i="55"/>
  <c r="J194" i="55"/>
  <c r="H197" i="55"/>
  <c r="J195" i="55"/>
  <c r="J197" i="55"/>
  <c r="H163" i="55"/>
  <c r="H157" i="55"/>
  <c r="M166" i="55"/>
  <c r="H172" i="55"/>
  <c r="M162" i="55"/>
  <c r="J172" i="55"/>
  <c r="M156" i="55"/>
  <c r="M170" i="55"/>
  <c r="H167" i="55"/>
  <c r="H173" i="55"/>
  <c r="J157" i="55"/>
  <c r="L171" i="55"/>
  <c r="J163" i="55"/>
  <c r="M163" i="55" s="1"/>
  <c r="J173" i="55"/>
  <c r="M173" i="55" s="1"/>
  <c r="H144" i="55"/>
  <c r="J167" i="55"/>
  <c r="H171" i="55"/>
  <c r="H148" i="55"/>
  <c r="M147" i="55"/>
  <c r="M143" i="55"/>
  <c r="J144" i="55"/>
  <c r="J148" i="55"/>
  <c r="M148" i="55" s="1"/>
  <c r="J205" i="55"/>
  <c r="M205" i="55" s="1"/>
  <c r="M129" i="55"/>
  <c r="H207" i="55"/>
  <c r="M207" i="55" s="1"/>
  <c r="M130" i="55"/>
  <c r="L131" i="55"/>
  <c r="M131" i="55" s="1"/>
  <c r="M198" i="55"/>
  <c r="M121" i="55"/>
  <c r="M120" i="55"/>
  <c r="M122" i="55"/>
  <c r="L123" i="55"/>
  <c r="M123" i="55" s="1"/>
  <c r="H201" i="55"/>
  <c r="M201" i="55" s="1"/>
  <c r="H200" i="55"/>
  <c r="J200" i="55"/>
  <c r="H202" i="55"/>
  <c r="L199" i="55"/>
  <c r="J202" i="55"/>
  <c r="H199" i="55"/>
  <c r="M104" i="56" l="1"/>
  <c r="M186" i="55"/>
  <c r="M195" i="55"/>
  <c r="M194" i="55"/>
  <c r="M176" i="55"/>
  <c r="M167" i="55"/>
  <c r="M157" i="55"/>
  <c r="M197" i="55"/>
  <c r="M172" i="55"/>
  <c r="M171" i="55"/>
  <c r="M144" i="55"/>
  <c r="M200" i="55"/>
  <c r="M199" i="55"/>
  <c r="M202" i="55"/>
  <c r="H111" i="55" l="1"/>
  <c r="F110" i="55"/>
  <c r="L110" i="55" s="1"/>
  <c r="F11" i="55"/>
  <c r="F31" i="55" s="1"/>
  <c r="H105" i="55"/>
  <c r="M105" i="55" s="1"/>
  <c r="F104" i="55"/>
  <c r="J104" i="55" s="1"/>
  <c r="M104" i="55" s="1"/>
  <c r="H102" i="55"/>
  <c r="M102" i="55" s="1"/>
  <c r="H100" i="55"/>
  <c r="M100" i="55" s="1"/>
  <c r="F99" i="55"/>
  <c r="J99" i="55" s="1"/>
  <c r="M99" i="55" s="1"/>
  <c r="H97" i="55"/>
  <c r="M97" i="55" s="1"/>
  <c r="F96" i="55"/>
  <c r="J96" i="55" s="1"/>
  <c r="M96" i="55" s="1"/>
  <c r="F88" i="55"/>
  <c r="F79" i="55"/>
  <c r="F67" i="55"/>
  <c r="F73" i="55"/>
  <c r="F22" i="55"/>
  <c r="F177" i="1"/>
  <c r="L177" i="1" s="1"/>
  <c r="H176" i="1"/>
  <c r="F176" i="1"/>
  <c r="L176" i="1" s="1"/>
  <c r="H175" i="1"/>
  <c r="F175" i="1"/>
  <c r="L175" i="1" s="1"/>
  <c r="F174" i="1"/>
  <c r="L174" i="1" s="1"/>
  <c r="M173" i="1"/>
  <c r="J172" i="1"/>
  <c r="F172" i="1"/>
  <c r="L172" i="1" s="1"/>
  <c r="J171" i="1"/>
  <c r="F171" i="1"/>
  <c r="H171" i="1" s="1"/>
  <c r="F170" i="1"/>
  <c r="L170" i="1" s="1"/>
  <c r="H169" i="1"/>
  <c r="F169" i="1"/>
  <c r="L169" i="1" s="1"/>
  <c r="M168" i="1"/>
  <c r="L167" i="1"/>
  <c r="J167" i="1"/>
  <c r="F167" i="1"/>
  <c r="H167" i="1" s="1"/>
  <c r="F166" i="1"/>
  <c r="L166" i="1" s="1"/>
  <c r="M165" i="1"/>
  <c r="F164" i="1"/>
  <c r="L164" i="1" s="1"/>
  <c r="F163" i="1"/>
  <c r="H163" i="1" s="1"/>
  <c r="F162" i="1"/>
  <c r="J162" i="1" s="1"/>
  <c r="F161" i="1"/>
  <c r="L161" i="1" s="1"/>
  <c r="M160" i="1"/>
  <c r="F151" i="1"/>
  <c r="F149" i="1"/>
  <c r="L149" i="1" s="1"/>
  <c r="F150" i="1"/>
  <c r="L150" i="1" s="1"/>
  <c r="F148" i="1"/>
  <c r="L147" i="1"/>
  <c r="J147" i="1"/>
  <c r="H147" i="1"/>
  <c r="F144" i="1"/>
  <c r="H144" i="1" s="1"/>
  <c r="L146" i="1"/>
  <c r="J146" i="1"/>
  <c r="H146" i="1"/>
  <c r="L145" i="1"/>
  <c r="J145" i="1"/>
  <c r="H145" i="1"/>
  <c r="R143" i="1"/>
  <c r="F143" i="1"/>
  <c r="J143" i="1" s="1"/>
  <c r="M143" i="1" s="1"/>
  <c r="R142" i="1"/>
  <c r="H140" i="1"/>
  <c r="M140" i="1" s="1"/>
  <c r="L139" i="1"/>
  <c r="L137" i="1"/>
  <c r="J137" i="1"/>
  <c r="H137" i="1"/>
  <c r="F112" i="1"/>
  <c r="F132" i="1"/>
  <c r="J132" i="1" s="1"/>
  <c r="M167" i="1" l="1"/>
  <c r="M111" i="55"/>
  <c r="M110" i="55"/>
  <c r="F109" i="55"/>
  <c r="J109" i="55" s="1"/>
  <c r="F112" i="55"/>
  <c r="H112" i="55" s="1"/>
  <c r="M112" i="55" s="1"/>
  <c r="J175" i="1"/>
  <c r="M175" i="1" s="1"/>
  <c r="J176" i="1"/>
  <c r="M176" i="1"/>
  <c r="H177" i="1"/>
  <c r="L171" i="1"/>
  <c r="M171" i="1" s="1"/>
  <c r="H172" i="1"/>
  <c r="M172" i="1" s="1"/>
  <c r="H166" i="1"/>
  <c r="J169" i="1"/>
  <c r="M169" i="1" s="1"/>
  <c r="H170" i="1"/>
  <c r="H174" i="1"/>
  <c r="J177" i="1"/>
  <c r="M177" i="1" s="1"/>
  <c r="J166" i="1"/>
  <c r="J170" i="1"/>
  <c r="M170" i="1" s="1"/>
  <c r="J174" i="1"/>
  <c r="M174" i="1" s="1"/>
  <c r="H161" i="1"/>
  <c r="L163" i="1"/>
  <c r="J161" i="1"/>
  <c r="M161" i="1" s="1"/>
  <c r="J164" i="1"/>
  <c r="L162" i="1"/>
  <c r="M162" i="1" s="1"/>
  <c r="J163" i="1"/>
  <c r="M163" i="1" s="1"/>
  <c r="H164" i="1"/>
  <c r="H162" i="1"/>
  <c r="M147" i="1"/>
  <c r="L151" i="1"/>
  <c r="H151" i="1"/>
  <c r="H148" i="1"/>
  <c r="H150" i="1"/>
  <c r="J148" i="1"/>
  <c r="J150" i="1"/>
  <c r="L148" i="1"/>
  <c r="J144" i="1"/>
  <c r="J151" i="1"/>
  <c r="M145" i="1"/>
  <c r="L144" i="1"/>
  <c r="M146" i="1"/>
  <c r="M137" i="1"/>
  <c r="H139" i="1"/>
  <c r="J139" i="1"/>
  <c r="L132" i="1"/>
  <c r="H132" i="1"/>
  <c r="F85" i="1"/>
  <c r="L85" i="1" s="1"/>
  <c r="F71" i="1"/>
  <c r="E14" i="1"/>
  <c r="E13" i="1"/>
  <c r="F84" i="9"/>
  <c r="F83" i="9"/>
  <c r="H83" i="9" s="1"/>
  <c r="F71" i="9"/>
  <c r="F70" i="9"/>
  <c r="L70" i="9" s="1"/>
  <c r="F69" i="9"/>
  <c r="F94" i="9"/>
  <c r="L94" i="9" s="1"/>
  <c r="F93" i="9"/>
  <c r="L93" i="9" s="1"/>
  <c r="H95" i="9"/>
  <c r="M95" i="9" s="1"/>
  <c r="F92" i="9"/>
  <c r="J92" i="9" s="1"/>
  <c r="L91" i="9"/>
  <c r="J91" i="9"/>
  <c r="H91" i="9"/>
  <c r="L84" i="9"/>
  <c r="L69" i="9"/>
  <c r="H60" i="9"/>
  <c r="M60" i="9" s="1"/>
  <c r="F57" i="9"/>
  <c r="L57" i="9" s="1"/>
  <c r="F53" i="9"/>
  <c r="L53" i="9" s="1"/>
  <c r="F52" i="9"/>
  <c r="H52" i="9" s="1"/>
  <c r="M52" i="9" s="1"/>
  <c r="F51" i="9"/>
  <c r="J51" i="9" s="1"/>
  <c r="F50" i="9"/>
  <c r="L50" i="9" s="1"/>
  <c r="L49" i="9"/>
  <c r="J49" i="9"/>
  <c r="H49" i="9"/>
  <c r="F37" i="9"/>
  <c r="F42" i="9"/>
  <c r="F41" i="9"/>
  <c r="F40" i="9"/>
  <c r="F36" i="9"/>
  <c r="F116" i="9"/>
  <c r="H116" i="9" s="1"/>
  <c r="M116" i="9" s="1"/>
  <c r="F115" i="9"/>
  <c r="L115" i="9" s="1"/>
  <c r="F114" i="9"/>
  <c r="L114" i="9" s="1"/>
  <c r="F113" i="9"/>
  <c r="L113" i="9" s="1"/>
  <c r="L112" i="9"/>
  <c r="J112" i="9"/>
  <c r="H112" i="9"/>
  <c r="F111" i="9"/>
  <c r="H111" i="9" s="1"/>
  <c r="M111" i="9" s="1"/>
  <c r="F110" i="9"/>
  <c r="J110" i="9" s="1"/>
  <c r="F109" i="9"/>
  <c r="L109" i="9" s="1"/>
  <c r="F108" i="9"/>
  <c r="L108" i="9" s="1"/>
  <c r="L107" i="9"/>
  <c r="J107" i="9"/>
  <c r="H107" i="9"/>
  <c r="M166" i="1" l="1"/>
  <c r="M109" i="55"/>
  <c r="M164" i="1"/>
  <c r="M144" i="1"/>
  <c r="M150" i="1"/>
  <c r="M148" i="1"/>
  <c r="M151" i="1"/>
  <c r="M139" i="1"/>
  <c r="M132" i="1"/>
  <c r="H85" i="1"/>
  <c r="J85" i="1"/>
  <c r="M91" i="9"/>
  <c r="J93" i="9"/>
  <c r="H69" i="9"/>
  <c r="H94" i="9"/>
  <c r="J83" i="9"/>
  <c r="J94" i="9"/>
  <c r="M94" i="9" s="1"/>
  <c r="H92" i="9"/>
  <c r="H93" i="9"/>
  <c r="L92" i="9"/>
  <c r="L83" i="9"/>
  <c r="H84" i="9"/>
  <c r="H70" i="9"/>
  <c r="J84" i="9"/>
  <c r="J69" i="9"/>
  <c r="J70" i="9"/>
  <c r="M49" i="9"/>
  <c r="H50" i="9"/>
  <c r="J50" i="9"/>
  <c r="L51" i="9"/>
  <c r="H57" i="9"/>
  <c r="J57" i="9"/>
  <c r="H51" i="9"/>
  <c r="H53" i="9"/>
  <c r="J53" i="9"/>
  <c r="H108" i="9"/>
  <c r="L110" i="9"/>
  <c r="M112" i="9"/>
  <c r="M107" i="9"/>
  <c r="H110" i="9"/>
  <c r="H114" i="9"/>
  <c r="H113" i="9"/>
  <c r="J113" i="9"/>
  <c r="J108" i="9"/>
  <c r="M108" i="9" s="1"/>
  <c r="H109" i="9"/>
  <c r="J114" i="9"/>
  <c r="H115" i="9"/>
  <c r="J109" i="9"/>
  <c r="J115" i="9"/>
  <c r="M93" i="9" l="1"/>
  <c r="M92" i="9"/>
  <c r="M85" i="1"/>
  <c r="M69" i="9"/>
  <c r="M83" i="9"/>
  <c r="M84" i="9"/>
  <c r="M70" i="9"/>
  <c r="M114" i="9"/>
  <c r="M50" i="9"/>
  <c r="M57" i="9"/>
  <c r="M51" i="9"/>
  <c r="M53" i="9"/>
  <c r="M110" i="9"/>
  <c r="M109" i="9"/>
  <c r="M113" i="9"/>
  <c r="M115" i="9"/>
  <c r="L37" i="9"/>
  <c r="F16" i="9"/>
  <c r="L16" i="9" s="1"/>
  <c r="L15" i="9"/>
  <c r="J15" i="9"/>
  <c r="H15" i="9"/>
  <c r="F18" i="9"/>
  <c r="L18" i="9" s="1"/>
  <c r="M18" i="9" s="1"/>
  <c r="D10" i="74"/>
  <c r="H9" i="74"/>
  <c r="H8" i="74"/>
  <c r="H7" i="74"/>
  <c r="H9" i="73"/>
  <c r="H8" i="73"/>
  <c r="H7" i="73"/>
  <c r="H10" i="74" l="1"/>
  <c r="D9" i="8"/>
  <c r="H37" i="9"/>
  <c r="J37" i="9"/>
  <c r="M15" i="9"/>
  <c r="H16" i="9"/>
  <c r="J16" i="9"/>
  <c r="M37" i="9" l="1"/>
  <c r="M16" i="9"/>
  <c r="F115" i="1" l="1"/>
  <c r="F127" i="1" l="1"/>
  <c r="H127" i="1" s="1"/>
  <c r="M127" i="1" s="1"/>
  <c r="F126" i="1"/>
  <c r="H126" i="1" s="1"/>
  <c r="M126" i="1" s="1"/>
  <c r="F125" i="1"/>
  <c r="H125" i="1" s="1"/>
  <c r="F122" i="1"/>
  <c r="J122" i="1" s="1"/>
  <c r="F121" i="1"/>
  <c r="L121" i="1" s="1"/>
  <c r="L120" i="1"/>
  <c r="J120" i="1"/>
  <c r="H120" i="1"/>
  <c r="F131" i="1"/>
  <c r="L131" i="1" s="1"/>
  <c r="F130" i="1"/>
  <c r="L130" i="1" s="1"/>
  <c r="F129" i="1"/>
  <c r="L129" i="1" s="1"/>
  <c r="L128" i="1"/>
  <c r="J128" i="1"/>
  <c r="H128" i="1"/>
  <c r="F111" i="1"/>
  <c r="L111" i="1" s="1"/>
  <c r="F110" i="1"/>
  <c r="H110" i="1" s="1"/>
  <c r="F109" i="1"/>
  <c r="J109" i="1" s="1"/>
  <c r="F108" i="1"/>
  <c r="L108" i="1" s="1"/>
  <c r="F107" i="1"/>
  <c r="J107" i="1" s="1"/>
  <c r="F106" i="1"/>
  <c r="H106" i="1" s="1"/>
  <c r="L105" i="1"/>
  <c r="J105" i="1"/>
  <c r="H105" i="1"/>
  <c r="F104" i="1"/>
  <c r="J104" i="1" s="1"/>
  <c r="F103" i="1"/>
  <c r="H103" i="1" s="1"/>
  <c r="F102" i="1"/>
  <c r="J102" i="1" s="1"/>
  <c r="F101" i="1"/>
  <c r="L101" i="1" s="1"/>
  <c r="F100" i="1"/>
  <c r="J100" i="1" s="1"/>
  <c r="F99" i="1"/>
  <c r="H99" i="1" s="1"/>
  <c r="L98" i="1"/>
  <c r="J98" i="1"/>
  <c r="H98" i="1"/>
  <c r="F95" i="1"/>
  <c r="J95" i="1" s="1"/>
  <c r="H94" i="1"/>
  <c r="L93" i="1"/>
  <c r="J93" i="1"/>
  <c r="H93" i="1"/>
  <c r="F92" i="1"/>
  <c r="L92" i="1" s="1"/>
  <c r="F91" i="1"/>
  <c r="L91" i="1" s="1"/>
  <c r="F90" i="1"/>
  <c r="J90" i="1" s="1"/>
  <c r="L89" i="1"/>
  <c r="J89" i="1"/>
  <c r="H89" i="1"/>
  <c r="F88" i="1"/>
  <c r="L88" i="1" s="1"/>
  <c r="L87" i="1"/>
  <c r="L86" i="1"/>
  <c r="J86" i="1"/>
  <c r="H86" i="1"/>
  <c r="L84" i="1"/>
  <c r="J84" i="1"/>
  <c r="H84" i="1"/>
  <c r="F83" i="1"/>
  <c r="J83" i="1" s="1"/>
  <c r="F82" i="1"/>
  <c r="L82" i="1" s="1"/>
  <c r="F81" i="1"/>
  <c r="L81" i="1" s="1"/>
  <c r="L80" i="1"/>
  <c r="J80" i="1"/>
  <c r="H80" i="1"/>
  <c r="J125" i="1" l="1"/>
  <c r="M125" i="1" s="1"/>
  <c r="L122" i="1"/>
  <c r="M120" i="1"/>
  <c r="H121" i="1"/>
  <c r="J121" i="1"/>
  <c r="H122" i="1"/>
  <c r="F123" i="1"/>
  <c r="M128" i="1"/>
  <c r="H131" i="1"/>
  <c r="J131" i="1"/>
  <c r="H129" i="1"/>
  <c r="J129" i="1"/>
  <c r="H130" i="1"/>
  <c r="J130" i="1"/>
  <c r="J99" i="1"/>
  <c r="J106" i="1"/>
  <c r="J103" i="1"/>
  <c r="L104" i="1"/>
  <c r="M98" i="1"/>
  <c r="H100" i="1"/>
  <c r="H102" i="1"/>
  <c r="J110" i="1"/>
  <c r="L100" i="1"/>
  <c r="L102" i="1"/>
  <c r="H104" i="1"/>
  <c r="M105" i="1"/>
  <c r="H107" i="1"/>
  <c r="H109" i="1"/>
  <c r="L107" i="1"/>
  <c r="L109" i="1"/>
  <c r="H111" i="1"/>
  <c r="L99" i="1"/>
  <c r="H101" i="1"/>
  <c r="L103" i="1"/>
  <c r="L106" i="1"/>
  <c r="H108" i="1"/>
  <c r="L110" i="1"/>
  <c r="J111" i="1"/>
  <c r="J101" i="1"/>
  <c r="J108" i="1"/>
  <c r="M108" i="1" s="1"/>
  <c r="M89" i="1"/>
  <c r="H90" i="1"/>
  <c r="H92" i="1"/>
  <c r="M93" i="1"/>
  <c r="L90" i="1"/>
  <c r="J92" i="1"/>
  <c r="J94" i="1"/>
  <c r="H95" i="1"/>
  <c r="L95" i="1"/>
  <c r="H91" i="1"/>
  <c r="L94" i="1"/>
  <c r="J91" i="1"/>
  <c r="H81" i="1"/>
  <c r="L83" i="1"/>
  <c r="H87" i="1"/>
  <c r="M86" i="1"/>
  <c r="M84" i="1"/>
  <c r="J81" i="1"/>
  <c r="J87" i="1"/>
  <c r="M80" i="1"/>
  <c r="H88" i="1"/>
  <c r="H82" i="1"/>
  <c r="J88" i="1"/>
  <c r="J82" i="1"/>
  <c r="H83" i="1"/>
  <c r="L96" i="1" l="1"/>
  <c r="H96" i="1"/>
  <c r="J96" i="1"/>
  <c r="M104" i="1"/>
  <c r="M122" i="1"/>
  <c r="M121" i="1"/>
  <c r="H123" i="1"/>
  <c r="J123" i="1"/>
  <c r="L123" i="1"/>
  <c r="M100" i="1"/>
  <c r="M131" i="1"/>
  <c r="M129" i="1"/>
  <c r="M130" i="1"/>
  <c r="M106" i="1"/>
  <c r="M102" i="1"/>
  <c r="M111" i="1"/>
  <c r="M103" i="1"/>
  <c r="M107" i="1"/>
  <c r="M99" i="1"/>
  <c r="M109" i="1"/>
  <c r="M110" i="1"/>
  <c r="M101" i="1"/>
  <c r="M81" i="1"/>
  <c r="M95" i="1"/>
  <c r="M90" i="1"/>
  <c r="M92" i="1"/>
  <c r="M87" i="1"/>
  <c r="M94" i="1"/>
  <c r="M91" i="1"/>
  <c r="M83" i="1"/>
  <c r="M88" i="1"/>
  <c r="M82" i="1"/>
  <c r="M96" i="1" l="1"/>
  <c r="M123" i="1"/>
  <c r="H141" i="1" l="1"/>
  <c r="R136" i="1"/>
  <c r="F136" i="1"/>
  <c r="J136" i="1" s="1"/>
  <c r="M136" i="1" s="1"/>
  <c r="R135" i="1"/>
  <c r="F156" i="1"/>
  <c r="H149" i="1" s="1"/>
  <c r="M149" i="1" s="1"/>
  <c r="F70" i="1"/>
  <c r="L70" i="1" s="1"/>
  <c r="F69" i="1"/>
  <c r="L69" i="1" s="1"/>
  <c r="F68" i="1"/>
  <c r="H68" i="1" s="1"/>
  <c r="F67" i="1"/>
  <c r="L67" i="1" s="1"/>
  <c r="F66" i="1"/>
  <c r="L66" i="1" s="1"/>
  <c r="F65" i="1"/>
  <c r="H65" i="1" s="1"/>
  <c r="L64" i="1"/>
  <c r="J64" i="1"/>
  <c r="H64" i="1"/>
  <c r="F44" i="1"/>
  <c r="L141" i="1" l="1"/>
  <c r="J141" i="1"/>
  <c r="J65" i="1"/>
  <c r="J68" i="1"/>
  <c r="H70" i="1"/>
  <c r="M64" i="1"/>
  <c r="L65" i="1"/>
  <c r="H69" i="1"/>
  <c r="J69" i="1"/>
  <c r="H66" i="1"/>
  <c r="L68" i="1"/>
  <c r="J66" i="1"/>
  <c r="H67" i="1"/>
  <c r="J70" i="1"/>
  <c r="J67" i="1"/>
  <c r="M141" i="1" l="1"/>
  <c r="M68" i="1"/>
  <c r="M65" i="1"/>
  <c r="M66" i="1"/>
  <c r="M70" i="1"/>
  <c r="M69" i="1"/>
  <c r="M67" i="1"/>
  <c r="F15" i="1" l="1"/>
  <c r="L15" i="1" s="1"/>
  <c r="F14" i="1"/>
  <c r="F13" i="1"/>
  <c r="L13" i="1" s="1"/>
  <c r="F12" i="1"/>
  <c r="L12" i="1" s="1"/>
  <c r="L11" i="1"/>
  <c r="J11" i="1"/>
  <c r="H11" i="1"/>
  <c r="H12" i="1" l="1"/>
  <c r="J12" i="1"/>
  <c r="M11" i="1"/>
  <c r="H15" i="1"/>
  <c r="H14" i="1"/>
  <c r="J14" i="1"/>
  <c r="L14" i="1"/>
  <c r="H13" i="1"/>
  <c r="J15" i="1"/>
  <c r="J13" i="1"/>
  <c r="M12" i="1" l="1"/>
  <c r="M15" i="1"/>
  <c r="M13" i="1"/>
  <c r="M14" i="1"/>
  <c r="K6" i="71"/>
  <c r="D11" i="72" l="1"/>
  <c r="H11" i="72" s="1"/>
  <c r="F24" i="70"/>
  <c r="L24" i="70" s="1"/>
  <c r="G12" i="70"/>
  <c r="F12" i="70"/>
  <c r="L12" i="70" s="1"/>
  <c r="L11" i="70"/>
  <c r="J11" i="70"/>
  <c r="H11" i="70"/>
  <c r="M24" i="70" l="1"/>
  <c r="L27" i="70"/>
  <c r="L36" i="70" s="1"/>
  <c r="K5" i="71"/>
  <c r="M11" i="70"/>
  <c r="H12" i="70"/>
  <c r="J12" i="70"/>
  <c r="J27" i="70" s="1"/>
  <c r="J36" i="70" l="1"/>
  <c r="H27" i="70"/>
  <c r="M12" i="70"/>
  <c r="M27" i="70" s="1"/>
  <c r="K6" i="70" l="1"/>
  <c r="M36" i="70" l="1"/>
  <c r="K5" i="70" l="1"/>
  <c r="D12" i="72"/>
  <c r="H12" i="72" s="1"/>
  <c r="F103" i="9"/>
  <c r="L103" i="9" s="1"/>
  <c r="F106" i="9"/>
  <c r="H106" i="9" s="1"/>
  <c r="M106" i="9" s="1"/>
  <c r="F102" i="9"/>
  <c r="H102" i="9" s="1"/>
  <c r="F101" i="9"/>
  <c r="J101" i="9" s="1"/>
  <c r="F100" i="9"/>
  <c r="L100" i="9" s="1"/>
  <c r="F99" i="9"/>
  <c r="J99" i="9" s="1"/>
  <c r="M100" i="9" l="1"/>
  <c r="M99" i="9"/>
  <c r="L105" i="9"/>
  <c r="H103" i="9"/>
  <c r="J103" i="9"/>
  <c r="L102" i="9"/>
  <c r="M102" i="9" s="1"/>
  <c r="H101" i="9"/>
  <c r="J105" i="9" l="1"/>
  <c r="H105" i="9"/>
  <c r="M101" i="9"/>
  <c r="L104" i="9"/>
  <c r="L117" i="9" s="1"/>
  <c r="J104" i="9"/>
  <c r="J117" i="9" s="1"/>
  <c r="H104" i="9"/>
  <c r="H117" i="9" s="1"/>
  <c r="M103" i="9"/>
  <c r="H74" i="9"/>
  <c r="M74" i="9" s="1"/>
  <c r="H87" i="9"/>
  <c r="M87" i="9" s="1"/>
  <c r="M105" i="9" l="1"/>
  <c r="M104" i="9"/>
  <c r="M117" i="9" s="1"/>
  <c r="L59" i="9" l="1"/>
  <c r="J59" i="9"/>
  <c r="H59" i="9"/>
  <c r="H58" i="9"/>
  <c r="J58" i="9"/>
  <c r="L58" i="9"/>
  <c r="M58" i="9" l="1"/>
  <c r="M59" i="9"/>
  <c r="H45" i="9" l="1"/>
  <c r="M45" i="9" s="1"/>
  <c r="F46" i="9"/>
  <c r="L46" i="9" s="1"/>
  <c r="H43" i="9"/>
  <c r="M43" i="9" s="1"/>
  <c r="F39" i="9"/>
  <c r="L39" i="9" s="1"/>
  <c r="F38" i="9"/>
  <c r="L38" i="9" s="1"/>
  <c r="F35" i="9"/>
  <c r="F34" i="9"/>
  <c r="F33" i="9"/>
  <c r="L32" i="9"/>
  <c r="J32" i="9"/>
  <c r="H32" i="9"/>
  <c r="J35" i="9" l="1"/>
  <c r="L34" i="9"/>
  <c r="L33" i="9"/>
  <c r="L44" i="9"/>
  <c r="M32" i="9"/>
  <c r="J36" i="9"/>
  <c r="H33" i="9"/>
  <c r="L35" i="9"/>
  <c r="H38" i="9"/>
  <c r="J33" i="9"/>
  <c r="J38" i="9"/>
  <c r="H46" i="9"/>
  <c r="H34" i="9"/>
  <c r="L36" i="9"/>
  <c r="H39" i="9"/>
  <c r="J46" i="9"/>
  <c r="J34" i="9"/>
  <c r="H35" i="9"/>
  <c r="J39" i="9"/>
  <c r="H36" i="9"/>
  <c r="L42" i="9" l="1"/>
  <c r="J42" i="9"/>
  <c r="H42" i="9"/>
  <c r="L41" i="9"/>
  <c r="J41" i="9"/>
  <c r="H41" i="9"/>
  <c r="L40" i="9"/>
  <c r="J40" i="9"/>
  <c r="H40" i="9"/>
  <c r="M33" i="9"/>
  <c r="J44" i="9"/>
  <c r="H44" i="9"/>
  <c r="M39" i="9"/>
  <c r="M34" i="9"/>
  <c r="M46" i="9"/>
  <c r="M38" i="9"/>
  <c r="M35" i="9"/>
  <c r="M36" i="9"/>
  <c r="M42" i="9" l="1"/>
  <c r="M41" i="9"/>
  <c r="M40" i="9"/>
  <c r="M44" i="9"/>
  <c r="F76" i="56" l="1"/>
  <c r="F59" i="56" l="1"/>
  <c r="H59" i="56" s="1"/>
  <c r="M59" i="56" s="1"/>
  <c r="F58" i="56"/>
  <c r="H58" i="56" s="1"/>
  <c r="M58" i="56" s="1"/>
  <c r="F57" i="56"/>
  <c r="L57" i="56" s="1"/>
  <c r="M57" i="56" s="1"/>
  <c r="F56" i="56"/>
  <c r="J56" i="56" s="1"/>
  <c r="M56" i="56" s="1"/>
  <c r="F49" i="56"/>
  <c r="H49" i="56" s="1"/>
  <c r="M49" i="56" s="1"/>
  <c r="F48" i="56"/>
  <c r="H48" i="56" s="1"/>
  <c r="M48" i="56" s="1"/>
  <c r="F47" i="56"/>
  <c r="L47" i="56" s="1"/>
  <c r="F46" i="56"/>
  <c r="J46" i="56" s="1"/>
  <c r="M46" i="56" s="1"/>
  <c r="F42" i="56"/>
  <c r="H42" i="56" s="1"/>
  <c r="M42" i="56" s="1"/>
  <c r="F15" i="56"/>
  <c r="H15" i="56" s="1"/>
  <c r="M15" i="56" s="1"/>
  <c r="H14" i="56"/>
  <c r="F154" i="55"/>
  <c r="L154" i="55" s="1"/>
  <c r="F153" i="55"/>
  <c r="L153" i="55" s="1"/>
  <c r="F152" i="55"/>
  <c r="L151" i="55"/>
  <c r="J151" i="55"/>
  <c r="H151" i="55"/>
  <c r="F116" i="55"/>
  <c r="H116" i="55" s="1"/>
  <c r="H140" i="55" s="1"/>
  <c r="F115" i="55"/>
  <c r="L115" i="55" s="1"/>
  <c r="L140" i="55" s="1"/>
  <c r="F114" i="55"/>
  <c r="J114" i="55" s="1"/>
  <c r="J140" i="55" s="1"/>
  <c r="M14" i="56" l="1"/>
  <c r="M47" i="56"/>
  <c r="F38" i="56"/>
  <c r="J38" i="56" s="1"/>
  <c r="M38" i="56" s="1"/>
  <c r="F41" i="56"/>
  <c r="H41" i="56" s="1"/>
  <c r="M41" i="56" s="1"/>
  <c r="F39" i="56"/>
  <c r="L39" i="56" s="1"/>
  <c r="M39" i="56" s="1"/>
  <c r="H40" i="56"/>
  <c r="M40" i="56" s="1"/>
  <c r="F13" i="56"/>
  <c r="L13" i="56" s="1"/>
  <c r="F12" i="56"/>
  <c r="J12" i="56" s="1"/>
  <c r="H152" i="55"/>
  <c r="H154" i="55"/>
  <c r="M151" i="55"/>
  <c r="J153" i="55"/>
  <c r="M114" i="55"/>
  <c r="M116" i="55"/>
  <c r="J152" i="55"/>
  <c r="H153" i="55"/>
  <c r="L152" i="55"/>
  <c r="L208" i="55" s="1"/>
  <c r="J154" i="55"/>
  <c r="M115" i="55"/>
  <c r="J208" i="55" l="1"/>
  <c r="H208" i="55"/>
  <c r="M140" i="55"/>
  <c r="M13" i="56"/>
  <c r="M12" i="56"/>
  <c r="M154" i="55"/>
  <c r="M152" i="55"/>
  <c r="M153" i="55"/>
  <c r="M208" i="55" l="1"/>
  <c r="H56" i="55"/>
  <c r="M56" i="55" s="1"/>
  <c r="P32" i="1" l="1"/>
  <c r="F46" i="1" l="1"/>
  <c r="L46" i="1" s="1"/>
  <c r="L44" i="1"/>
  <c r="F47" i="1" l="1"/>
  <c r="H44" i="1"/>
  <c r="F45" i="1"/>
  <c r="J46" i="1"/>
  <c r="H46" i="1"/>
  <c r="J44" i="1"/>
  <c r="L138" i="1" l="1"/>
  <c r="H138" i="1"/>
  <c r="J138" i="1"/>
  <c r="M46" i="1"/>
  <c r="M44" i="1"/>
  <c r="H45" i="1"/>
  <c r="L45" i="1"/>
  <c r="J45" i="1"/>
  <c r="J47" i="1"/>
  <c r="L47" i="1"/>
  <c r="H47" i="1"/>
  <c r="M138" i="1" l="1"/>
  <c r="M47" i="1"/>
  <c r="M45" i="1"/>
  <c r="F14" i="9" l="1"/>
  <c r="J14" i="9" s="1"/>
  <c r="M14" i="9" s="1"/>
  <c r="F12" i="9"/>
  <c r="L12" i="9" s="1"/>
  <c r="L11" i="9"/>
  <c r="L25" i="9" s="1"/>
  <c r="J11" i="9"/>
  <c r="H11" i="9"/>
  <c r="M11" i="9" l="1"/>
  <c r="H12" i="9"/>
  <c r="H25" i="9" s="1"/>
  <c r="J12" i="9"/>
  <c r="J25" i="9" s="1"/>
  <c r="M12" i="9" l="1"/>
  <c r="M25" i="9" s="1"/>
  <c r="H21" i="55" l="1"/>
  <c r="M21" i="55" s="1"/>
  <c r="F86" i="55" l="1"/>
  <c r="H59" i="55" l="1"/>
  <c r="M59" i="55" s="1"/>
  <c r="H78" i="56" l="1"/>
  <c r="M78" i="56" s="1"/>
  <c r="H80" i="56" l="1"/>
  <c r="F77" i="56"/>
  <c r="J77" i="56" s="1"/>
  <c r="M77" i="56" s="1"/>
  <c r="H75" i="56"/>
  <c r="F74" i="56"/>
  <c r="L74" i="56" s="1"/>
  <c r="L82" i="56" s="1"/>
  <c r="F73" i="56"/>
  <c r="J73" i="56" s="1"/>
  <c r="F69" i="56"/>
  <c r="H69" i="56" s="1"/>
  <c r="M69" i="56" s="1"/>
  <c r="F68" i="56"/>
  <c r="F67" i="56"/>
  <c r="F66" i="56"/>
  <c r="F36" i="56"/>
  <c r="H36" i="56" s="1"/>
  <c r="M36" i="56" s="1"/>
  <c r="F34" i="56"/>
  <c r="H34" i="56" s="1"/>
  <c r="F33" i="56"/>
  <c r="L33" i="56" s="1"/>
  <c r="F32" i="56"/>
  <c r="J82" i="56" l="1"/>
  <c r="M33" i="56"/>
  <c r="L43" i="56"/>
  <c r="M34" i="56"/>
  <c r="M75" i="56"/>
  <c r="H68" i="56"/>
  <c r="L67" i="56"/>
  <c r="J66" i="56"/>
  <c r="J32" i="56"/>
  <c r="F35" i="56"/>
  <c r="H35" i="56" s="1"/>
  <c r="M35" i="56" s="1"/>
  <c r="M74" i="56"/>
  <c r="M73" i="56"/>
  <c r="M80" i="56"/>
  <c r="F81" i="56"/>
  <c r="H81" i="56" s="1"/>
  <c r="M81" i="56" s="1"/>
  <c r="M82" i="56" l="1"/>
  <c r="H43" i="56"/>
  <c r="H82" i="56"/>
  <c r="M32" i="56"/>
  <c r="M43" i="56" s="1"/>
  <c r="J43" i="56"/>
  <c r="M67" i="56"/>
  <c r="L70" i="56"/>
  <c r="L147" i="56" s="1"/>
  <c r="M66" i="56"/>
  <c r="J70" i="56"/>
  <c r="J147" i="56" s="1"/>
  <c r="M68" i="56"/>
  <c r="H70" i="56"/>
  <c r="H147" i="56" l="1"/>
  <c r="M147" i="56"/>
  <c r="M70" i="56"/>
  <c r="F81" i="55" l="1"/>
  <c r="L81" i="55" s="1"/>
  <c r="M81" i="55" s="1"/>
  <c r="F75" i="55"/>
  <c r="L75" i="55" s="1"/>
  <c r="M75" i="55" s="1"/>
  <c r="F69" i="55"/>
  <c r="L69" i="55" s="1"/>
  <c r="H94" i="55"/>
  <c r="M94" i="55" s="1"/>
  <c r="H93" i="55"/>
  <c r="M93" i="55" s="1"/>
  <c r="H92" i="55"/>
  <c r="M92" i="55" s="1"/>
  <c r="F90" i="55"/>
  <c r="F91" i="55" s="1"/>
  <c r="J91" i="55" s="1"/>
  <c r="M91" i="55" s="1"/>
  <c r="F89" i="55"/>
  <c r="H89" i="55" s="1"/>
  <c r="M89" i="55" s="1"/>
  <c r="H88" i="55"/>
  <c r="M88" i="55" s="1"/>
  <c r="F87" i="55"/>
  <c r="L87" i="55" s="1"/>
  <c r="M87" i="55" s="1"/>
  <c r="J86" i="55"/>
  <c r="M86" i="55" s="1"/>
  <c r="H83" i="55"/>
  <c r="M83" i="55" s="1"/>
  <c r="H82" i="55"/>
  <c r="M82" i="55" s="1"/>
  <c r="H77" i="55"/>
  <c r="M77" i="55" s="1"/>
  <c r="H76" i="55"/>
  <c r="M76" i="55" s="1"/>
  <c r="H71" i="55"/>
  <c r="M71" i="55" s="1"/>
  <c r="H70" i="55"/>
  <c r="F64" i="55"/>
  <c r="H64" i="55" s="1"/>
  <c r="M64" i="55" s="1"/>
  <c r="F63" i="55"/>
  <c r="J63" i="55" s="1"/>
  <c r="M63" i="55" s="1"/>
  <c r="F61" i="55"/>
  <c r="H61" i="55" s="1"/>
  <c r="M61" i="55" s="1"/>
  <c r="H60" i="55"/>
  <c r="H58" i="55"/>
  <c r="M58" i="55" s="1"/>
  <c r="H57" i="55"/>
  <c r="M57" i="55" s="1"/>
  <c r="H55" i="55"/>
  <c r="M55" i="55" s="1"/>
  <c r="H54" i="55"/>
  <c r="M54" i="55" s="1"/>
  <c r="H53" i="55"/>
  <c r="M53" i="55" s="1"/>
  <c r="F52" i="55"/>
  <c r="H52" i="55" s="1"/>
  <c r="M52" i="55" s="1"/>
  <c r="F51" i="55"/>
  <c r="L51" i="55" s="1"/>
  <c r="M51" i="55" s="1"/>
  <c r="F50" i="55"/>
  <c r="J50" i="55" s="1"/>
  <c r="M50" i="55" s="1"/>
  <c r="F48" i="55"/>
  <c r="H48" i="55" s="1"/>
  <c r="M48" i="55" s="1"/>
  <c r="H47" i="55"/>
  <c r="M47" i="55" s="1"/>
  <c r="H46" i="55"/>
  <c r="M46" i="55" s="1"/>
  <c r="H45" i="55"/>
  <c r="M45" i="55" s="1"/>
  <c r="H44" i="55"/>
  <c r="M44" i="55" s="1"/>
  <c r="F43" i="55"/>
  <c r="H43" i="55" s="1"/>
  <c r="F42" i="55"/>
  <c r="L42" i="55" s="1"/>
  <c r="L65" i="55" s="1"/>
  <c r="F41" i="55"/>
  <c r="J41" i="55" s="1"/>
  <c r="F37" i="55"/>
  <c r="H37" i="55" s="1"/>
  <c r="M37" i="55" s="1"/>
  <c r="F36" i="55"/>
  <c r="J36" i="55" s="1"/>
  <c r="M36" i="55" s="1"/>
  <c r="F30" i="55"/>
  <c r="H30" i="55" s="1"/>
  <c r="M30" i="55" s="1"/>
  <c r="F29" i="55"/>
  <c r="J29" i="55" s="1"/>
  <c r="M29" i="55" s="1"/>
  <c r="H26" i="55"/>
  <c r="M26" i="55" s="1"/>
  <c r="H25" i="55"/>
  <c r="F24" i="55"/>
  <c r="L24" i="55" s="1"/>
  <c r="M24" i="55" s="1"/>
  <c r="H20" i="55"/>
  <c r="M20" i="55" s="1"/>
  <c r="H19" i="55"/>
  <c r="M19" i="55" s="1"/>
  <c r="H18" i="55"/>
  <c r="M18" i="55" s="1"/>
  <c r="H15" i="55"/>
  <c r="M15" i="55" s="1"/>
  <c r="H14" i="55"/>
  <c r="L106" i="55" l="1"/>
  <c r="H65" i="55"/>
  <c r="J65" i="55"/>
  <c r="M14" i="55"/>
  <c r="M42" i="55"/>
  <c r="M60" i="55"/>
  <c r="M25" i="55"/>
  <c r="F16" i="55"/>
  <c r="H16" i="55" s="1"/>
  <c r="M16" i="55" s="1"/>
  <c r="F23" i="55"/>
  <c r="J23" i="55" s="1"/>
  <c r="F72" i="55"/>
  <c r="H72" i="55" s="1"/>
  <c r="M72" i="55" s="1"/>
  <c r="F84" i="55"/>
  <c r="H84" i="55" s="1"/>
  <c r="M84" i="55" s="1"/>
  <c r="F27" i="55"/>
  <c r="H27" i="55" s="1"/>
  <c r="M27" i="55" s="1"/>
  <c r="F12" i="55"/>
  <c r="J12" i="55" s="1"/>
  <c r="M43" i="55"/>
  <c r="M69" i="55"/>
  <c r="M41" i="55"/>
  <c r="F13" i="55"/>
  <c r="L13" i="55" s="1"/>
  <c r="L38" i="55" s="1"/>
  <c r="M70" i="55"/>
  <c r="F68" i="55"/>
  <c r="J68" i="55" s="1"/>
  <c r="F74" i="55"/>
  <c r="J74" i="55" s="1"/>
  <c r="M74" i="55" s="1"/>
  <c r="F78" i="55"/>
  <c r="H78" i="55" s="1"/>
  <c r="M78" i="55" s="1"/>
  <c r="F80" i="55"/>
  <c r="J80" i="55" s="1"/>
  <c r="M80" i="55" s="1"/>
  <c r="M65" i="55" l="1"/>
  <c r="H106" i="55"/>
  <c r="J106" i="55"/>
  <c r="L209" i="55"/>
  <c r="M23" i="55"/>
  <c r="M68" i="55"/>
  <c r="M106" i="55" s="1"/>
  <c r="F32" i="55"/>
  <c r="J32" i="55" s="1"/>
  <c r="M32" i="55" s="1"/>
  <c r="F33" i="55"/>
  <c r="H33" i="55" s="1"/>
  <c r="M33" i="55" s="1"/>
  <c r="F34" i="55"/>
  <c r="H34" i="55" s="1"/>
  <c r="M34" i="55" s="1"/>
  <c r="M13" i="55"/>
  <c r="M12" i="55"/>
  <c r="H38" i="55" l="1"/>
  <c r="M38" i="55"/>
  <c r="M209" i="55" s="1"/>
  <c r="J38" i="55"/>
  <c r="J209" i="55" s="1"/>
  <c r="H209" i="55"/>
  <c r="K6" i="55" l="1"/>
  <c r="D9" i="72" l="1"/>
  <c r="H9" i="72" s="1"/>
  <c r="K5" i="55" l="1"/>
  <c r="F197" i="1" l="1"/>
  <c r="H197" i="1" s="1"/>
  <c r="M197" i="1" s="1"/>
  <c r="R182" i="1"/>
  <c r="R181" i="1"/>
  <c r="R180" i="1"/>
  <c r="R179" i="1"/>
  <c r="R178" i="1"/>
  <c r="F154" i="1"/>
  <c r="F153" i="1"/>
  <c r="M152" i="1"/>
  <c r="M155" i="1"/>
  <c r="F159" i="1"/>
  <c r="L159" i="1" s="1"/>
  <c r="M134" i="1"/>
  <c r="F119" i="1"/>
  <c r="F118" i="1"/>
  <c r="F117" i="1"/>
  <c r="H117" i="1" s="1"/>
  <c r="F116" i="1"/>
  <c r="J116" i="1" s="1"/>
  <c r="L115" i="1"/>
  <c r="J115" i="1"/>
  <c r="H115" i="1"/>
  <c r="F114" i="1"/>
  <c r="H114" i="1" s="1"/>
  <c r="F113" i="1"/>
  <c r="J113" i="1" s="1"/>
  <c r="M97" i="1"/>
  <c r="M79" i="1"/>
  <c r="F77" i="1"/>
  <c r="L77" i="1" s="1"/>
  <c r="F75" i="1"/>
  <c r="H75" i="1" s="1"/>
  <c r="F74" i="1"/>
  <c r="F73" i="1"/>
  <c r="L73" i="1" s="1"/>
  <c r="F72" i="1"/>
  <c r="L71" i="1"/>
  <c r="J71" i="1"/>
  <c r="H71" i="1"/>
  <c r="F63" i="1"/>
  <c r="F62" i="1"/>
  <c r="L62" i="1" s="1"/>
  <c r="F61" i="1"/>
  <c r="J61" i="1" s="1"/>
  <c r="F60" i="1"/>
  <c r="F59" i="1"/>
  <c r="F58" i="1"/>
  <c r="L58" i="1" s="1"/>
  <c r="L57" i="1"/>
  <c r="J57" i="1"/>
  <c r="H57" i="1"/>
  <c r="M56" i="1"/>
  <c r="E43" i="1"/>
  <c r="F43" i="1" s="1"/>
  <c r="F42" i="1"/>
  <c r="H42" i="1" s="1"/>
  <c r="M42" i="1" s="1"/>
  <c r="F41" i="1"/>
  <c r="H41" i="1" s="1"/>
  <c r="M41" i="1" s="1"/>
  <c r="F40" i="1"/>
  <c r="H40" i="1" s="1"/>
  <c r="M40" i="1" s="1"/>
  <c r="F39" i="1"/>
  <c r="H39" i="1" s="1"/>
  <c r="M39" i="1" s="1"/>
  <c r="F38" i="1"/>
  <c r="H38" i="1" s="1"/>
  <c r="M38" i="1" s="1"/>
  <c r="F37" i="1"/>
  <c r="H37" i="1" s="1"/>
  <c r="M37" i="1" s="1"/>
  <c r="F36" i="1"/>
  <c r="H36" i="1" s="1"/>
  <c r="M36" i="1" s="1"/>
  <c r="F35" i="1"/>
  <c r="H35" i="1" s="1"/>
  <c r="M35" i="1" s="1"/>
  <c r="F34" i="1"/>
  <c r="H34" i="1" s="1"/>
  <c r="M34" i="1" s="1"/>
  <c r="F33" i="1"/>
  <c r="F32" i="1"/>
  <c r="H32" i="1" s="1"/>
  <c r="M32" i="1" s="1"/>
  <c r="E31" i="1"/>
  <c r="F31" i="1" s="1"/>
  <c r="F30" i="1"/>
  <c r="L30" i="1" s="1"/>
  <c r="L29" i="1"/>
  <c r="J29" i="1"/>
  <c r="H29" i="1"/>
  <c r="M28" i="1"/>
  <c r="F26" i="1"/>
  <c r="H26" i="1" s="1"/>
  <c r="F25" i="1"/>
  <c r="J25" i="1" s="1"/>
  <c r="F24" i="1"/>
  <c r="L24" i="1" s="1"/>
  <c r="F23" i="1"/>
  <c r="L23" i="1" s="1"/>
  <c r="F22" i="1"/>
  <c r="L21" i="1"/>
  <c r="J21" i="1"/>
  <c r="H21" i="1"/>
  <c r="F20" i="1"/>
  <c r="J20" i="1" s="1"/>
  <c r="F19" i="1"/>
  <c r="L19" i="1" s="1"/>
  <c r="F18" i="1"/>
  <c r="L18" i="1" s="1"/>
  <c r="F17" i="1"/>
  <c r="L17" i="1" s="1"/>
  <c r="L16" i="1"/>
  <c r="J16" i="1"/>
  <c r="H16" i="1"/>
  <c r="M10" i="1"/>
  <c r="M113" i="1" l="1"/>
  <c r="M114" i="1"/>
  <c r="L72" i="1"/>
  <c r="H33" i="1"/>
  <c r="M33" i="1" s="1"/>
  <c r="H22" i="1"/>
  <c r="L119" i="1"/>
  <c r="F195" i="1"/>
  <c r="J195" i="1" s="1"/>
  <c r="L26" i="1"/>
  <c r="F198" i="1"/>
  <c r="H198" i="1" s="1"/>
  <c r="M198" i="1" s="1"/>
  <c r="M16" i="1"/>
  <c r="M57" i="1"/>
  <c r="H62" i="1"/>
  <c r="H73" i="1"/>
  <c r="J75" i="1"/>
  <c r="M115" i="1"/>
  <c r="J117" i="1"/>
  <c r="H58" i="1"/>
  <c r="H61" i="1"/>
  <c r="H77" i="1"/>
  <c r="L118" i="1"/>
  <c r="F158" i="1"/>
  <c r="J158" i="1" s="1"/>
  <c r="M21" i="1"/>
  <c r="H17" i="1"/>
  <c r="J22" i="1"/>
  <c r="L61" i="1"/>
  <c r="L116" i="1"/>
  <c r="M116" i="1" s="1"/>
  <c r="J118" i="1"/>
  <c r="H18" i="1"/>
  <c r="L20" i="1"/>
  <c r="H23" i="1"/>
  <c r="L25" i="1"/>
  <c r="F188" i="1"/>
  <c r="H188" i="1" s="1"/>
  <c r="M188" i="1" s="1"/>
  <c r="F186" i="1"/>
  <c r="L186" i="1" s="1"/>
  <c r="M186" i="1" s="1"/>
  <c r="F185" i="1"/>
  <c r="J185" i="1" s="1"/>
  <c r="J18" i="1"/>
  <c r="L63" i="1"/>
  <c r="H63" i="1"/>
  <c r="M71" i="1"/>
  <c r="J23" i="1"/>
  <c r="J17" i="1"/>
  <c r="L22" i="1"/>
  <c r="J26" i="1"/>
  <c r="M29" i="1"/>
  <c r="L59" i="1"/>
  <c r="H59" i="1"/>
  <c r="H72" i="1"/>
  <c r="J72" i="1"/>
  <c r="F183" i="1"/>
  <c r="H183" i="1" s="1"/>
  <c r="M183" i="1" s="1"/>
  <c r="F181" i="1"/>
  <c r="H181" i="1" s="1"/>
  <c r="M181" i="1" s="1"/>
  <c r="F179" i="1"/>
  <c r="J179" i="1" s="1"/>
  <c r="M179" i="1" s="1"/>
  <c r="F182" i="1"/>
  <c r="H182" i="1" s="1"/>
  <c r="M182" i="1" s="1"/>
  <c r="F180" i="1"/>
  <c r="L180" i="1" s="1"/>
  <c r="M180" i="1" s="1"/>
  <c r="F193" i="1"/>
  <c r="H193" i="1" s="1"/>
  <c r="M193" i="1" s="1"/>
  <c r="F191" i="1"/>
  <c r="L191" i="1" s="1"/>
  <c r="M191" i="1" s="1"/>
  <c r="F190" i="1"/>
  <c r="J190" i="1" s="1"/>
  <c r="J58" i="1"/>
  <c r="L75" i="1"/>
  <c r="L117" i="1"/>
  <c r="J62" i="1"/>
  <c r="J73" i="1"/>
  <c r="J77" i="1"/>
  <c r="H118" i="1"/>
  <c r="F196" i="1"/>
  <c r="L196" i="1" s="1"/>
  <c r="L31" i="1"/>
  <c r="J31" i="1"/>
  <c r="H31" i="1"/>
  <c r="J43" i="1"/>
  <c r="H43" i="1"/>
  <c r="J19" i="1"/>
  <c r="H20" i="1"/>
  <c r="J24" i="1"/>
  <c r="H25" i="1"/>
  <c r="J30" i="1"/>
  <c r="L60" i="1"/>
  <c r="J60" i="1"/>
  <c r="H60" i="1"/>
  <c r="H19" i="1"/>
  <c r="H24" i="1"/>
  <c r="H30" i="1"/>
  <c r="L43" i="1"/>
  <c r="L74" i="1"/>
  <c r="J74" i="1"/>
  <c r="H74" i="1"/>
  <c r="J59" i="1"/>
  <c r="J63" i="1"/>
  <c r="J119" i="1"/>
  <c r="H119" i="1"/>
  <c r="H133" i="1" s="1"/>
  <c r="F157" i="1"/>
  <c r="J154" i="1"/>
  <c r="H154" i="1"/>
  <c r="L154" i="1"/>
  <c r="J159" i="1"/>
  <c r="H159" i="1"/>
  <c r="J153" i="1"/>
  <c r="H153" i="1"/>
  <c r="L153" i="1"/>
  <c r="F187" i="1"/>
  <c r="H187" i="1" s="1"/>
  <c r="M187" i="1" s="1"/>
  <c r="F192" i="1"/>
  <c r="H192" i="1" s="1"/>
  <c r="M192" i="1" s="1"/>
  <c r="L133" i="1" l="1"/>
  <c r="J133" i="1"/>
  <c r="L76" i="1"/>
  <c r="L78" i="1" s="1"/>
  <c r="J76" i="1"/>
  <c r="J78" i="1" s="1"/>
  <c r="H76" i="1"/>
  <c r="H78" i="1" s="1"/>
  <c r="F54" i="1"/>
  <c r="F50" i="1"/>
  <c r="J48" i="1"/>
  <c r="F53" i="1"/>
  <c r="F49" i="1"/>
  <c r="H48" i="1"/>
  <c r="F52" i="1"/>
  <c r="F51" i="1"/>
  <c r="L48" i="1"/>
  <c r="L27" i="1"/>
  <c r="H27" i="1"/>
  <c r="J27" i="1"/>
  <c r="M196" i="1"/>
  <c r="M77" i="1"/>
  <c r="M73" i="1"/>
  <c r="L158" i="1"/>
  <c r="H195" i="1"/>
  <c r="M195" i="1" s="1"/>
  <c r="M62" i="1"/>
  <c r="M18" i="1"/>
  <c r="M61" i="1"/>
  <c r="H158" i="1"/>
  <c r="M22" i="1"/>
  <c r="M26" i="1"/>
  <c r="M17" i="1"/>
  <c r="M25" i="1"/>
  <c r="M75" i="1"/>
  <c r="M117" i="1"/>
  <c r="M20" i="1"/>
  <c r="H190" i="1"/>
  <c r="M190" i="1" s="1"/>
  <c r="M119" i="1"/>
  <c r="M43" i="1"/>
  <c r="M24" i="1"/>
  <c r="H185" i="1"/>
  <c r="M185" i="1" s="1"/>
  <c r="M63" i="1"/>
  <c r="M72" i="1"/>
  <c r="M23" i="1"/>
  <c r="M159" i="1"/>
  <c r="M30" i="1"/>
  <c r="M118" i="1"/>
  <c r="M58" i="1"/>
  <c r="M59" i="1"/>
  <c r="M153" i="1"/>
  <c r="M154" i="1"/>
  <c r="M19" i="1"/>
  <c r="M74" i="1"/>
  <c r="H156" i="1"/>
  <c r="L156" i="1"/>
  <c r="J156" i="1"/>
  <c r="J199" i="1" s="1"/>
  <c r="M31" i="1"/>
  <c r="L157" i="1"/>
  <c r="L199" i="1" s="1"/>
  <c r="J157" i="1"/>
  <c r="H157" i="1"/>
  <c r="M60" i="1"/>
  <c r="H199" i="1" l="1"/>
  <c r="M133" i="1"/>
  <c r="M76" i="1"/>
  <c r="M78" i="1" s="1"/>
  <c r="L51" i="1"/>
  <c r="J51" i="1"/>
  <c r="H51" i="1"/>
  <c r="H53" i="1"/>
  <c r="L53" i="1"/>
  <c r="J53" i="1"/>
  <c r="J52" i="1"/>
  <c r="H52" i="1"/>
  <c r="L52" i="1"/>
  <c r="L50" i="1"/>
  <c r="J50" i="1"/>
  <c r="H50" i="1"/>
  <c r="M48" i="1"/>
  <c r="H49" i="1"/>
  <c r="L49" i="1"/>
  <c r="J49" i="1"/>
  <c r="L54" i="1"/>
  <c r="J54" i="1"/>
  <c r="H54" i="1"/>
  <c r="M27" i="1"/>
  <c r="M158" i="1"/>
  <c r="M157" i="1"/>
  <c r="M156" i="1"/>
  <c r="M199" i="1" s="1"/>
  <c r="H55" i="1" l="1"/>
  <c r="H200" i="1" s="1"/>
  <c r="J55" i="1"/>
  <c r="J200" i="1" s="1"/>
  <c r="L55" i="1"/>
  <c r="L200" i="1" s="1"/>
  <c r="M49" i="1"/>
  <c r="M54" i="1"/>
  <c r="M50" i="1"/>
  <c r="M52" i="1"/>
  <c r="M53" i="1"/>
  <c r="M51" i="1"/>
  <c r="M55" i="1" l="1"/>
  <c r="M200" i="1" s="1"/>
  <c r="F77" i="9" l="1"/>
  <c r="L77" i="9" s="1"/>
  <c r="F73" i="9"/>
  <c r="J73" i="9" s="1"/>
  <c r="F72" i="9"/>
  <c r="L72" i="9" s="1"/>
  <c r="L71" i="9"/>
  <c r="F68" i="9"/>
  <c r="F67" i="9"/>
  <c r="L67" i="9" s="1"/>
  <c r="F66" i="9"/>
  <c r="L66" i="9" s="1"/>
  <c r="F65" i="9"/>
  <c r="L65" i="9" s="1"/>
  <c r="L64" i="9"/>
  <c r="J64" i="9"/>
  <c r="H64" i="9"/>
  <c r="F90" i="9"/>
  <c r="J90" i="9" s="1"/>
  <c r="F86" i="9"/>
  <c r="L86" i="9" s="1"/>
  <c r="F85" i="9"/>
  <c r="L85" i="9" s="1"/>
  <c r="F82" i="9"/>
  <c r="J82" i="9" s="1"/>
  <c r="F81" i="9"/>
  <c r="F80" i="9"/>
  <c r="L80" i="9" s="1"/>
  <c r="F79" i="9"/>
  <c r="L79" i="9" s="1"/>
  <c r="L78" i="9"/>
  <c r="J78" i="9"/>
  <c r="H78" i="9"/>
  <c r="J68" i="9" l="1"/>
  <c r="L81" i="9"/>
  <c r="J71" i="9"/>
  <c r="H86" i="9"/>
  <c r="H79" i="9"/>
  <c r="H67" i="9"/>
  <c r="J85" i="9"/>
  <c r="H65" i="9"/>
  <c r="H77" i="9"/>
  <c r="H80" i="9"/>
  <c r="H71" i="9"/>
  <c r="M64" i="9"/>
  <c r="H66" i="9"/>
  <c r="H72" i="9"/>
  <c r="J77" i="9"/>
  <c r="J66" i="9"/>
  <c r="J80" i="9"/>
  <c r="H85" i="9"/>
  <c r="L90" i="9"/>
  <c r="H81" i="9"/>
  <c r="H90" i="9"/>
  <c r="M78" i="9"/>
  <c r="J79" i="9"/>
  <c r="L82" i="9"/>
  <c r="J65" i="9"/>
  <c r="L68" i="9"/>
  <c r="L73" i="9"/>
  <c r="J81" i="9"/>
  <c r="H82" i="9"/>
  <c r="J86" i="9"/>
  <c r="J67" i="9"/>
  <c r="H68" i="9"/>
  <c r="J72" i="9"/>
  <c r="H73" i="9"/>
  <c r="H75" i="9" l="1"/>
  <c r="J75" i="9"/>
  <c r="L75" i="9"/>
  <c r="L76" i="9"/>
  <c r="J76" i="9"/>
  <c r="H76" i="9"/>
  <c r="H88" i="9"/>
  <c r="L88" i="9"/>
  <c r="J88" i="9"/>
  <c r="L89" i="9"/>
  <c r="J89" i="9"/>
  <c r="J96" i="9" s="1"/>
  <c r="H89" i="9"/>
  <c r="M77" i="9"/>
  <c r="M86" i="9"/>
  <c r="M67" i="9"/>
  <c r="M90" i="9"/>
  <c r="M85" i="9"/>
  <c r="M65" i="9"/>
  <c r="M71" i="9"/>
  <c r="M81" i="9"/>
  <c r="M72" i="9"/>
  <c r="M80" i="9"/>
  <c r="M66" i="9"/>
  <c r="M73" i="9"/>
  <c r="M68" i="9"/>
  <c r="M82" i="9"/>
  <c r="M79" i="9"/>
  <c r="L96" i="9" l="1"/>
  <c r="H96" i="9"/>
  <c r="M75" i="9"/>
  <c r="M88" i="9"/>
  <c r="M76" i="9"/>
  <c r="M89" i="9"/>
  <c r="M96" i="9" l="1"/>
  <c r="F61" i="9"/>
  <c r="J61" i="9" s="1"/>
  <c r="F56" i="9"/>
  <c r="J56" i="9" s="1"/>
  <c r="F55" i="9"/>
  <c r="L54" i="9"/>
  <c r="J54" i="9"/>
  <c r="H54" i="9"/>
  <c r="F31" i="9"/>
  <c r="L31" i="9" s="1"/>
  <c r="F30" i="9"/>
  <c r="H30" i="9" s="1"/>
  <c r="M30" i="9" s="1"/>
  <c r="F29" i="9"/>
  <c r="L29" i="9" s="1"/>
  <c r="F28" i="9"/>
  <c r="L28" i="9" s="1"/>
  <c r="L27" i="9"/>
  <c r="J27" i="9"/>
  <c r="H27" i="9"/>
  <c r="H55" i="9" l="1"/>
  <c r="M54" i="9"/>
  <c r="H56" i="9"/>
  <c r="H61" i="9"/>
  <c r="L56" i="9"/>
  <c r="L61" i="9"/>
  <c r="J55" i="9"/>
  <c r="J62" i="9" s="1"/>
  <c r="L55" i="9"/>
  <c r="L62" i="9" s="1"/>
  <c r="H28" i="9"/>
  <c r="J28" i="9"/>
  <c r="M27" i="9"/>
  <c r="H29" i="9"/>
  <c r="H31" i="9"/>
  <c r="J29" i="9"/>
  <c r="J31" i="9"/>
  <c r="H62" i="9" l="1"/>
  <c r="M56" i="9"/>
  <c r="M61" i="9"/>
  <c r="M55" i="9"/>
  <c r="M28" i="9"/>
  <c r="M29" i="9"/>
  <c r="M31" i="9"/>
  <c r="M62" i="9" l="1"/>
  <c r="M47" i="9"/>
  <c r="G13" i="8"/>
  <c r="G14" i="8" s="1"/>
  <c r="F13" i="8"/>
  <c r="E12" i="8"/>
  <c r="E13" i="8" s="1"/>
  <c r="E14" i="8" s="1"/>
  <c r="F10" i="8"/>
  <c r="H9" i="8"/>
  <c r="M118" i="9" l="1"/>
  <c r="F14" i="8"/>
  <c r="J47" i="9" l="1"/>
  <c r="J118" i="9" s="1"/>
  <c r="L47" i="9"/>
  <c r="L118" i="9" s="1"/>
  <c r="H47" i="9"/>
  <c r="H118" i="9" s="1"/>
  <c r="K6" i="9" l="1"/>
  <c r="D7" i="72" l="1"/>
  <c r="K5" i="9"/>
  <c r="H7" i="72" l="1"/>
  <c r="K6" i="1"/>
  <c r="D8" i="72"/>
  <c r="H8" i="72" s="1"/>
  <c r="H8" i="8" l="1"/>
  <c r="K5" i="1"/>
  <c r="K6" i="56" l="1"/>
  <c r="D10" i="72" l="1"/>
  <c r="H10" i="72" l="1"/>
  <c r="D13" i="72"/>
  <c r="K5" i="56"/>
  <c r="H13" i="72" l="1"/>
  <c r="D7" i="8"/>
  <c r="H7" i="8" l="1"/>
  <c r="D10" i="8"/>
  <c r="D12" i="8" s="1"/>
  <c r="H10" i="8" l="1"/>
  <c r="H12" i="8" l="1"/>
  <c r="D13" i="8"/>
  <c r="H13" i="8" l="1"/>
  <c r="D14" i="8"/>
  <c r="D15" i="8" l="1"/>
  <c r="H14" i="8"/>
  <c r="D16" i="8" l="1"/>
  <c r="H15" i="8"/>
  <c r="H16" i="8" l="1"/>
  <c r="D17" i="8"/>
  <c r="D18" i="8" l="1"/>
  <c r="H18" i="8" s="1"/>
  <c r="H17" i="8"/>
</calcChain>
</file>

<file path=xl/sharedStrings.xml><?xml version="1.0" encoding="utf-8"?>
<sst xmlns="http://schemas.openxmlformats.org/spreadsheetml/2006/main" count="3291" uniqueCount="651">
  <si>
    <t>safuZveli</t>
  </si>
  <si>
    <t>samuSaos dasaxeleba</t>
  </si>
  <si>
    <t>normatiuli resursi</t>
  </si>
  <si>
    <t>xelfasi</t>
  </si>
  <si>
    <t>masala</t>
  </si>
  <si>
    <t>jami</t>
  </si>
  <si>
    <t>ganz.erTeuli</t>
  </si>
  <si>
    <t>sul</t>
  </si>
  <si>
    <t>erT.</t>
  </si>
  <si>
    <t>manqana-meqanizmebi</t>
  </si>
  <si>
    <t>Sromis danaxarji</t>
  </si>
  <si>
    <t>#</t>
  </si>
  <si>
    <t>lari</t>
  </si>
  <si>
    <t>Sedgenilia:</t>
  </si>
  <si>
    <t>kac/sT</t>
  </si>
  <si>
    <t>m3</t>
  </si>
  <si>
    <t>kub.m</t>
  </si>
  <si>
    <t>sxva masalebi</t>
  </si>
  <si>
    <t>manqanebi</t>
  </si>
  <si>
    <t>kv.m</t>
  </si>
  <si>
    <t>kg</t>
  </si>
  <si>
    <t>cali</t>
  </si>
  <si>
    <t xml:space="preserve">t </t>
  </si>
  <si>
    <t>sabazro</t>
  </si>
  <si>
    <t>beton-tumbos eqsploatacia</t>
  </si>
  <si>
    <t>sxva manqanebi</t>
  </si>
  <si>
    <t>yalibis fari, sisq. 25mm</t>
  </si>
  <si>
    <t>eleqtrodi</t>
  </si>
  <si>
    <t>m³</t>
  </si>
  <si>
    <t>m²</t>
  </si>
  <si>
    <t>manq./sT</t>
  </si>
  <si>
    <t>m2</t>
  </si>
  <si>
    <t>sxva masala</t>
  </si>
  <si>
    <t>sxva manqana</t>
  </si>
  <si>
    <t>Sromis danaxarjebi</t>
  </si>
  <si>
    <t>proeqt.</t>
  </si>
  <si>
    <t>t</t>
  </si>
  <si>
    <t>11-8-1;2</t>
  </si>
  <si>
    <t>rigiTi
#</t>
  </si>
  <si>
    <t>Tavebis, obieqtebis, samuSaoebisa da
danaxarjebis dasaxeleba</t>
  </si>
  <si>
    <t xml:space="preserve">saxarjTaRricxvo Rirebuleba  lari </t>
  </si>
  <si>
    <t>saerTo
saxarjTaR.
Rirebuleba
lari</t>
  </si>
  <si>
    <t>samSeneblo
samuSaoebi</t>
  </si>
  <si>
    <t>samontaJo
samuSaoeb.</t>
  </si>
  <si>
    <t xml:space="preserve">mowyobi-
loba </t>
  </si>
  <si>
    <t xml:space="preserve">sxvadasxva
samuSaoeb. </t>
  </si>
  <si>
    <t>1</t>
  </si>
  <si>
    <t>2</t>
  </si>
  <si>
    <t>3</t>
  </si>
  <si>
    <t>4</t>
  </si>
  <si>
    <t>5</t>
  </si>
  <si>
    <t>6</t>
  </si>
  <si>
    <t>7</t>
  </si>
  <si>
    <t>8</t>
  </si>
  <si>
    <t>#2 Tavis  jami</t>
  </si>
  <si>
    <t xml:space="preserve">  dRg-18%</t>
  </si>
  <si>
    <t xml:space="preserve">სულ, სახარჯთაღრიცხვო ღირებულება </t>
  </si>
  <si>
    <t xml:space="preserve"> krebsiTi xarjTaRricxva </t>
  </si>
  <si>
    <t>maT Soris xelfasi</t>
  </si>
  <si>
    <t xml:space="preserve">gegmiuri dagroveba </t>
  </si>
  <si>
    <t xml:space="preserve">m3 </t>
  </si>
  <si>
    <r>
      <t>betoni</t>
    </r>
    <r>
      <rPr>
        <sz val="10"/>
        <rFont val="Arial"/>
        <family val="2"/>
        <charset val="204"/>
      </rPr>
      <t xml:space="preserve"> B-25 </t>
    </r>
  </si>
  <si>
    <r>
      <t xml:space="preserve">betoni </t>
    </r>
    <r>
      <rPr>
        <sz val="10"/>
        <rFont val="ORISF"/>
        <family val="2"/>
      </rPr>
      <t>B</t>
    </r>
    <r>
      <rPr>
        <sz val="10"/>
        <rFont val="Arachveulebrivi Thin"/>
        <family val="2"/>
      </rPr>
      <t xml:space="preserve">-25 </t>
    </r>
  </si>
  <si>
    <t>WanWiki</t>
  </si>
  <si>
    <t xml:space="preserve">zednadebi xarjebi </t>
  </si>
  <si>
    <t xml:space="preserve">11-1-11 </t>
  </si>
  <si>
    <t>saxarjTaRricxvo dokumentacia</t>
  </si>
  <si>
    <r>
      <t>sul, Tavi I.</t>
    </r>
    <r>
      <rPr>
        <b/>
        <i/>
        <sz val="11"/>
        <rFont val="Arial"/>
        <family val="2"/>
      </rPr>
      <t/>
    </r>
  </si>
  <si>
    <t>saproeqto dokument.mixedviT</t>
  </si>
  <si>
    <t>saxarjT. Rirebuleba</t>
  </si>
  <si>
    <t>saproeqto dokument. mixedviT</t>
  </si>
  <si>
    <t>saxarjTaR. Rirebuleba</t>
  </si>
  <si>
    <t>ficari Camoganili, wiwv., sisq. 40mm, III x.</t>
  </si>
  <si>
    <t>Tavi I.  miwis samuSaoebi</t>
  </si>
  <si>
    <t>ficari Camoganili, wiwv., sisq. 40mm, II x.</t>
  </si>
  <si>
    <t xml:space="preserve">6-15-9 </t>
  </si>
  <si>
    <t>6-12-4 gamoy.</t>
  </si>
  <si>
    <t>m</t>
  </si>
  <si>
    <t>1-80-3</t>
  </si>
  <si>
    <t>SromiTi resursebi</t>
  </si>
  <si>
    <t>sn da w
13-34-3</t>
  </si>
  <si>
    <t>sinTetikuri gamxsneli</t>
  </si>
  <si>
    <t>c</t>
  </si>
  <si>
    <t xml:space="preserve">11-1-6 </t>
  </si>
  <si>
    <t xml:space="preserve">satransporto xarjebi (masalebis Rirebulebidan) </t>
  </si>
  <si>
    <t>TaviI.  iatakebi</t>
  </si>
  <si>
    <t>grunti</t>
  </si>
  <si>
    <t xml:space="preserve"> m</t>
  </si>
  <si>
    <t>11-20-3</t>
  </si>
  <si>
    <t>webo-cementi</t>
  </si>
  <si>
    <t>8-4-4 gamoy.</t>
  </si>
  <si>
    <t xml:space="preserve"> hidroizolaciis mowyoba iatakis moWimvaze, 2 fena, orkomponentiani wasasmeli xsnariT, kedlebze asvliT 20 sm-ze </t>
  </si>
  <si>
    <t>wasasmeli, orkomponentiani, hidrosaizolacio webo-cementi, lateqsis gamxsneliT</t>
  </si>
  <si>
    <t xml:space="preserve">sul  Tavi I </t>
  </si>
  <si>
    <t xml:space="preserve">Sromis danaxarji </t>
  </si>
  <si>
    <t xml:space="preserve">SromiTi resursebi </t>
  </si>
  <si>
    <t>15-168-7 gamoy.</t>
  </si>
  <si>
    <t xml:space="preserve">saRebavi, fasadis, wyalemulsiuri, mza                                                                        </t>
  </si>
  <si>
    <t xml:space="preserve">sul  Tavi II </t>
  </si>
  <si>
    <t>34-59-7 
34-61-3',                                              ГЭСНм 
10-05-011-02</t>
  </si>
  <si>
    <t>Sromis danaxarji  (261+82,9)/100=</t>
  </si>
  <si>
    <t>sxva manqana    (3.5+0,39)/100=</t>
  </si>
  <si>
    <r>
      <rPr>
        <sz val="10"/>
        <rFont val="Arial"/>
        <family val="2"/>
        <charset val="204"/>
      </rPr>
      <t xml:space="preserve">CD </t>
    </r>
    <r>
      <rPr>
        <sz val="10"/>
        <rFont val="Arachveulebrivi Thin"/>
        <family val="2"/>
      </rPr>
      <t>profili</t>
    </r>
  </si>
  <si>
    <r>
      <rPr>
        <sz val="10"/>
        <rFont val="Arial"/>
        <family val="2"/>
        <charset val="204"/>
      </rPr>
      <t xml:space="preserve">UD </t>
    </r>
    <r>
      <rPr>
        <sz val="10"/>
        <rFont val="Arachveulebrivi Thin"/>
        <family val="2"/>
      </rPr>
      <t>prifili</t>
    </r>
  </si>
  <si>
    <t xml:space="preserve">sakidi </t>
  </si>
  <si>
    <t>sWvali 9mm</t>
  </si>
  <si>
    <t>sWvali  25mm</t>
  </si>
  <si>
    <t>gamWedi dubeli 6/35</t>
  </si>
  <si>
    <t>gadasambmeli</t>
  </si>
  <si>
    <t>fiTxi, "knaufi"-s</t>
  </si>
  <si>
    <t>"knaufi"-s nakerebis Sesavsebi lenti</t>
  </si>
  <si>
    <t>sxva masala  (38.9+1,6) /100=</t>
  </si>
  <si>
    <t xml:space="preserve">sul  Tavi III </t>
  </si>
  <si>
    <t xml:space="preserve">sxva manqana </t>
  </si>
  <si>
    <t xml:space="preserve">Sromis danaxarji  </t>
  </si>
  <si>
    <t xml:space="preserve">sxva manqana  </t>
  </si>
  <si>
    <t>15-55-9</t>
  </si>
  <si>
    <t xml:space="preserve">xsnaris tumbo, 3 m3/sT </t>
  </si>
  <si>
    <t>mavTulis bade</t>
  </si>
  <si>
    <t>15_14_2. gamoy.</t>
  </si>
  <si>
    <t>filebi keramikuli (kedlis)</t>
  </si>
  <si>
    <t>kv.m.</t>
  </si>
  <si>
    <t>15-168-10</t>
  </si>
  <si>
    <t>safiTxni, TabaSirmuyaosaTvis</t>
  </si>
  <si>
    <t>bade-lenti, TabaSirmuyaosaTvis</t>
  </si>
  <si>
    <t>10_20_3
 gamoy.</t>
  </si>
  <si>
    <t>ankerebi, gafarToebadi boloebiT, sigrZiT 10 sm</t>
  </si>
  <si>
    <t>samontaJo qafi</t>
  </si>
  <si>
    <t>qila</t>
  </si>
  <si>
    <t xml:space="preserve">sul,  Tavi VI </t>
  </si>
  <si>
    <t xml:space="preserve">Sromis danaxarjebi </t>
  </si>
  <si>
    <t>12-8-5</t>
  </si>
  <si>
    <r>
      <t>m</t>
    </r>
    <r>
      <rPr>
        <vertAlign val="superscript"/>
        <sz val="10"/>
        <rFont val="AcadNusx"/>
      </rPr>
      <t>2</t>
    </r>
  </si>
  <si>
    <t>12-8-3.</t>
  </si>
  <si>
    <t>naWedi</t>
  </si>
  <si>
    <t>12-8-5 gamoy.</t>
  </si>
  <si>
    <r>
      <t>m</t>
    </r>
    <r>
      <rPr>
        <vertAlign val="superscript"/>
        <sz val="11"/>
        <rFont val="AcadNusx"/>
      </rPr>
      <t>2</t>
    </r>
  </si>
  <si>
    <t>keramikuli filebis iatakis mowyoba mza moWimvaze</t>
  </si>
  <si>
    <t xml:space="preserve">iatakis keramikuli fila </t>
  </si>
  <si>
    <t>moajiris liTonis zedapiridan cximis mocileba</t>
  </si>
  <si>
    <t>moajiris liTonis zedapiris dagruntva</t>
  </si>
  <si>
    <t>orTqlsaizolacio membrana</t>
  </si>
  <si>
    <t xml:space="preserve"> m2</t>
  </si>
  <si>
    <t>saproeqto dokumentaciis mixedviT</t>
  </si>
  <si>
    <t>saxarjTaRricxvo Rirebuleba</t>
  </si>
  <si>
    <t>NN</t>
  </si>
  <si>
    <t>ganz. erT.</t>
  </si>
  <si>
    <t>moculoba</t>
  </si>
  <si>
    <t>masala, lari</t>
  </si>
  <si>
    <t>xelfasi, lari</t>
  </si>
  <si>
    <t>manqana-meqanizmebi, lari</t>
  </si>
  <si>
    <t>jami, lari</t>
  </si>
  <si>
    <t>norma erTeulze</t>
  </si>
  <si>
    <t>erT. fasi</t>
  </si>
  <si>
    <t xml:space="preserve">16-24-2 </t>
  </si>
  <si>
    <t xml:space="preserve"> wyalsadenis plastmasis milsadeniს mowyoba d=20 mm </t>
  </si>
  <si>
    <t>grZ.m</t>
  </si>
  <si>
    <t xml:space="preserve">manqanebi  </t>
  </si>
  <si>
    <t xml:space="preserve">milis samagri, plastmasis, d=20 mm </t>
  </si>
  <si>
    <t>wyalsadenis fasonuri nawilebi</t>
  </si>
  <si>
    <t>muxli  d=20 mm</t>
  </si>
  <si>
    <t>samkapi d=20/20/20 mm</t>
  </si>
  <si>
    <t>16-12-1</t>
  </si>
  <si>
    <t>kuTxis ventili "arko" d=20-1/2 duimi</t>
  </si>
  <si>
    <t>plastmasis ventil, d=20mm</t>
  </si>
  <si>
    <t xml:space="preserve">wyalsadenis drekadi milebis montaJi </t>
  </si>
  <si>
    <t>wyalsadenis drekadi mili 1/2"", gofrirebuli liTonis, sigrZiT 0,5 m.</t>
  </si>
  <si>
    <t xml:space="preserve">16-22 </t>
  </si>
  <si>
    <t xml:space="preserve">milsadenis hidravlikuri gamocda diametriT 50 mm-mde </t>
  </si>
  <si>
    <t>wyali</t>
  </si>
  <si>
    <t xml:space="preserve">16-23-1 </t>
  </si>
  <si>
    <t>milsadenis SenobaSi SeWris kvanZis mowyoba</t>
  </si>
  <si>
    <t>kvanZi</t>
  </si>
  <si>
    <t>sul, Tavi I jami</t>
  </si>
  <si>
    <t>Tavi II.  Sida sakanalizacio qseli</t>
  </si>
  <si>
    <t>16-6-1</t>
  </si>
  <si>
    <t>kanalizaciis plastmasis milsadeni d=50 mm</t>
  </si>
  <si>
    <t>milis samagri plastmasis d=50mm</t>
  </si>
  <si>
    <t>16-6-2</t>
  </si>
  <si>
    <t>unitazis gofrirebuli mili</t>
  </si>
  <si>
    <t>milsadenis SenobaSi SeWris kvanZis mowyoba d=100 mm</t>
  </si>
  <si>
    <t>sul, Tavi II jami</t>
  </si>
  <si>
    <t xml:space="preserve">Tavi III.  santeqnikuri mowyobiloba </t>
  </si>
  <si>
    <t>17-4-1</t>
  </si>
  <si>
    <t xml:space="preserve">unitazebis montaJi </t>
  </si>
  <si>
    <t>unitazi faiansis, Cveulebrivi</t>
  </si>
  <si>
    <t>unitazi faiansis, SSm pirebisaTvis</t>
  </si>
  <si>
    <t>17-1-5</t>
  </si>
  <si>
    <t xml:space="preserve">xelsabanebis montaJi </t>
  </si>
  <si>
    <t xml:space="preserve">xelsabani faiansis, kedelze dasamontaJebeli, sadgami fexiT da sifoniT </t>
  </si>
  <si>
    <t xml:space="preserve">xelsabani faiansis SSm pirebisaTvis, kedelze dasamontaJebeli,  sifoniT. </t>
  </si>
  <si>
    <t>17-3-3</t>
  </si>
  <si>
    <t xml:space="preserve">Semrevi xelsabanis, qveda ganawilebis </t>
  </si>
  <si>
    <t xml:space="preserve">Semrevi xelsabanis, SSm pirebis,  qveda ganawilebis </t>
  </si>
  <si>
    <t>komp</t>
  </si>
  <si>
    <t>17-1-9</t>
  </si>
  <si>
    <t>trapebis montaJi, d=50</t>
  </si>
  <si>
    <t>saxeluri Zelebis montaJi SSm pirebisaTvis</t>
  </si>
  <si>
    <t>sul, Tavi III jami</t>
  </si>
  <si>
    <t>11-1-3 gamoy.</t>
  </si>
  <si>
    <t>%</t>
  </si>
  <si>
    <t>asawevi Zeli unitazisaTvis, kedelze dasamagrebeli, samagri detalebiT</t>
  </si>
  <si>
    <t>stacionaruli Zeli unitazisaTvis,  kedelze dasamagrebeli, samagri detalebiT</t>
  </si>
  <si>
    <t>Semrevebis montaJi</t>
  </si>
  <si>
    <t>Sifri</t>
  </si>
  <si>
    <t>samuSaoebis dasaxeleba</t>
  </si>
  <si>
    <t>ganz.  erT.</t>
  </si>
  <si>
    <t>raodenoba</t>
  </si>
  <si>
    <t>manq-meqaniz. da transporti</t>
  </si>
  <si>
    <t>norm. erTeulze</t>
  </si>
  <si>
    <t>8-599-1</t>
  </si>
  <si>
    <t>8-591-3</t>
  </si>
  <si>
    <t>8-591-8 gamoy.</t>
  </si>
  <si>
    <t>grZ.m.</t>
  </si>
  <si>
    <t xml:space="preserve">8-591-8 </t>
  </si>
  <si>
    <t xml:space="preserve">Tavi III.   el. farebi                                    </t>
  </si>
  <si>
    <t>8-571-1</t>
  </si>
  <si>
    <t>karadis montaJi</t>
  </si>
  <si>
    <t>Sromis danaxarji karadis montaJze</t>
  </si>
  <si>
    <t>8-574-18</t>
  </si>
  <si>
    <t>avtomatebis da sxv. montaJi karadaSi 1-polusiani 50a-mde</t>
  </si>
  <si>
    <t>satransporto xarjebi (masalebis Rirebulebidan)</t>
  </si>
  <si>
    <t>zednadebi xarjebi (xelfasidan)</t>
  </si>
  <si>
    <t xml:space="preserve">gegmiuri dagroveba                                                          </t>
  </si>
  <si>
    <t>8-402-2</t>
  </si>
  <si>
    <r>
      <t>armaturaA-</t>
    </r>
    <r>
      <rPr>
        <sz val="10"/>
        <rFont val="Arial"/>
        <family val="2"/>
      </rPr>
      <t>A</t>
    </r>
    <r>
      <rPr>
        <sz val="10"/>
        <rFont val="Arachveulebrivi Thin"/>
        <family val="2"/>
      </rPr>
      <t>500</t>
    </r>
    <r>
      <rPr>
        <sz val="10"/>
        <rFont val="Arial"/>
        <family val="2"/>
      </rPr>
      <t>c,</t>
    </r>
    <r>
      <rPr>
        <sz val="10"/>
        <rFont val="Arachveulebrivi Thin"/>
        <family val="2"/>
      </rPr>
      <t xml:space="preserve">                                                                 </t>
    </r>
  </si>
  <si>
    <r>
      <t xml:space="preserve">betoni </t>
    </r>
    <r>
      <rPr>
        <sz val="10"/>
        <rFont val="Arial"/>
        <family val="2"/>
      </rPr>
      <t xml:space="preserve">B25                                                                               </t>
    </r>
  </si>
  <si>
    <t>gruntis ukuCayra, xeliT</t>
  </si>
  <si>
    <t>23-12-1</t>
  </si>
  <si>
    <t>quro  d=20 mm</t>
  </si>
  <si>
    <t>qviSa samSeneblo, Savi</t>
  </si>
  <si>
    <t>sul,  Tavi IV  jami</t>
  </si>
  <si>
    <t>stacionaruli Zeli xelsabanisaTvis,  kedelze dasamagrebeli, samagri detalebiT</t>
  </si>
  <si>
    <t>revizia d=100 mm</t>
  </si>
  <si>
    <t xml:space="preserve">zednadebi xarjebi                                                         </t>
  </si>
  <si>
    <t xml:space="preserve">qviSis  baliSis mowyoba </t>
  </si>
  <si>
    <t xml:space="preserve"> m3</t>
  </si>
  <si>
    <t xml:space="preserve">eqskavatori </t>
  </si>
  <si>
    <r>
      <t>tipi I _ nestgamZle TabaSirmuyaos Sekiduli Weris mowyoba liTonis karkasze (D</t>
    </r>
    <r>
      <rPr>
        <b/>
        <sz val="11"/>
        <color theme="1"/>
        <rFont val="Arial"/>
        <family val="2"/>
        <charset val="204"/>
      </rPr>
      <t xml:space="preserve">D </t>
    </r>
    <r>
      <rPr>
        <b/>
        <sz val="11"/>
        <color theme="1"/>
        <rFont val="Arachveulebrivi Thin"/>
        <family val="2"/>
      </rPr>
      <t>113)</t>
    </r>
  </si>
  <si>
    <t xml:space="preserve">Tavi I.   wyalsadenis Sida qseli </t>
  </si>
  <si>
    <t xml:space="preserve">Werebis SefiTxvna da  SeRebva wyalemulsiuri saRebaviT TabaSirmuyaoze </t>
  </si>
  <si>
    <t>kedlebis Selesva cementis xsnariT.</t>
  </si>
  <si>
    <t>Tavi 1. mSeneblobis ZiriTadi obieqtebi</t>
  </si>
  <si>
    <t>#1 Tavis  jami</t>
  </si>
  <si>
    <t>Tavi 2. droebiTi Senobebi da nagebobebi</t>
  </si>
  <si>
    <t>#1-2 Tavebis  jami</t>
  </si>
  <si>
    <t>webocementi, yinvagamZle</t>
  </si>
  <si>
    <t>Tbilisi 2022 w.</t>
  </si>
  <si>
    <t>muxli, kuTxviliani d=20mm_1/2duimi, S/k.</t>
  </si>
  <si>
    <r>
      <t>plasmasis mili</t>
    </r>
    <r>
      <rPr>
        <sz val="10"/>
        <rFont val="Arial"/>
        <family val="2"/>
        <charset val="204"/>
      </rPr>
      <t xml:space="preserve"> PPR</t>
    </r>
    <r>
      <rPr>
        <sz val="10"/>
        <rFont val="Arachveulebrivi Thin"/>
        <family val="2"/>
      </rPr>
      <t xml:space="preserve"> d=20X3.4mm, </t>
    </r>
    <r>
      <rPr>
        <sz val="10"/>
        <rFont val="Arial"/>
        <family val="2"/>
        <charset val="204"/>
      </rPr>
      <t>PN20 Vesbo</t>
    </r>
  </si>
  <si>
    <r>
      <t>muxli plastmasis, sakanalizacio,                                 d=50 mm, 90</t>
    </r>
    <r>
      <rPr>
        <vertAlign val="superscript"/>
        <sz val="11"/>
        <color theme="1"/>
        <rFont val="Sylfaen"/>
        <family val="2"/>
        <scheme val="minor"/>
      </rPr>
      <t>0</t>
    </r>
  </si>
  <si>
    <t xml:space="preserve">sahaermetizacio rezinis sacobi                                         ("limonka") d=50mm xelsabanebisaTvis </t>
  </si>
  <si>
    <r>
      <t>muxli plastmasis, sakanalizacio,                                             d=50 mm, 45</t>
    </r>
    <r>
      <rPr>
        <vertAlign val="superscript"/>
        <sz val="11"/>
        <color theme="1"/>
        <rFont val="Sylfaen"/>
        <family val="2"/>
        <scheme val="minor"/>
      </rPr>
      <t>0</t>
    </r>
  </si>
  <si>
    <t>mili plastmasis, sakanaliz. d=50X3.2 mm.</t>
  </si>
  <si>
    <t>sul,  Tavi V  jami</t>
  </si>
  <si>
    <t>sul, Tavebi I_V -is jami</t>
  </si>
  <si>
    <t>Tavi I.  eleqtromowyobilobebi</t>
  </si>
  <si>
    <t xml:space="preserve">erT-polusiani CamrTvelebis montaJi, CaZiruli,  samontaJo kolofiT </t>
  </si>
  <si>
    <t>samont. kolofi</t>
  </si>
  <si>
    <t>saStefselo rozetebis montaJi kedelze, CaZiruli,  damiwebiT, samontaJo kolofiT</t>
  </si>
  <si>
    <t>saStefselo rozeti damiwebiT,  CaZiruli montaJis, kedlis,  daxuruli, tenSeuRwevi</t>
  </si>
  <si>
    <t>samontaJo kolofi</t>
  </si>
  <si>
    <r>
      <t xml:space="preserve">kabeli spilenZis </t>
    </r>
    <r>
      <rPr>
        <sz val="10"/>
        <rFont val="Arial"/>
        <family val="2"/>
        <charset val="204"/>
      </rPr>
      <t xml:space="preserve">N2XH  </t>
    </r>
    <r>
      <rPr>
        <sz val="10"/>
        <rFont val="Arachveulebrivi Thin"/>
        <family val="2"/>
      </rPr>
      <t>3X1,5 mm2</t>
    </r>
  </si>
  <si>
    <r>
      <t xml:space="preserve">kabeli spilenZis </t>
    </r>
    <r>
      <rPr>
        <sz val="10"/>
        <rFont val="Arial"/>
        <family val="2"/>
        <charset val="204"/>
      </rPr>
      <t>N2XH</t>
    </r>
    <r>
      <rPr>
        <sz val="10"/>
        <rFont val="Arachveulebrivi Thin"/>
        <family val="2"/>
      </rPr>
      <t xml:space="preserve"> 3X2,5 mm2</t>
    </r>
  </si>
  <si>
    <t>sakomutacio-gamanawilebeli kolofebis montaJi,  kvadratuli, zomiT 10X10 sm-mde, hermetuli, halogenisagan Tavisufali, sakontaqto detalebiT (momWerebiT)</t>
  </si>
  <si>
    <t xml:space="preserve">kolofi sakomutacio, plastmasis, zomiT 10X10 sm,  hermetiuli, halogenisagan Tavisufali </t>
  </si>
  <si>
    <t>8-417-1</t>
  </si>
  <si>
    <t>plastmasis gofrirebuli damcavi milebis montaJi, d=20 mm.</t>
  </si>
  <si>
    <t>plastmasis gofrirebuli damcavi milebis montaJi, d=16 mm.</t>
  </si>
  <si>
    <t>plastmasis gofrirebuli milebi d=16 mm, halogenisagan Tavisufali, samagri detalebiT</t>
  </si>
  <si>
    <t>plastmasis gofrirebuli milebi d=20 mm, halogenisagan Tavisufali, samagri detalebiT</t>
  </si>
  <si>
    <r>
      <t xml:space="preserve">avtomaturi amomrTveli </t>
    </r>
    <r>
      <rPr>
        <sz val="10"/>
        <color rgb="FF333300"/>
        <rFont val="Arial"/>
        <family val="2"/>
        <charset val="204"/>
      </rPr>
      <t>C  1P/10A</t>
    </r>
  </si>
  <si>
    <r>
      <t xml:space="preserve">avtomaturi amomrTveli </t>
    </r>
    <r>
      <rPr>
        <sz val="10"/>
        <color rgb="FF333300"/>
        <rFont val="Arial"/>
        <family val="2"/>
        <charset val="204"/>
      </rPr>
      <t>C  1P/16A</t>
    </r>
  </si>
  <si>
    <t xml:space="preserve"> gruntis damuSaveba xeliT</t>
  </si>
  <si>
    <t>sul,  Tavi V jami</t>
  </si>
  <si>
    <t>plastmasis fiqsatorebi</t>
  </si>
  <si>
    <t>Sesakravi mavTuli</t>
  </si>
  <si>
    <t>yalibis fari</t>
  </si>
  <si>
    <t>saWreli diski (liTonisaTvis)</t>
  </si>
  <si>
    <t xml:space="preserve">sul, Tavi III </t>
  </si>
  <si>
    <t xml:space="preserve"> kedlebis armirebuli wyoba,  sisqiT 20 sm, mcire zomis (39*20*19 sm) betonis satixre blokebiT</t>
  </si>
  <si>
    <t xml:space="preserve">eleqtrodi   </t>
  </si>
  <si>
    <r>
      <t>armaturaA-</t>
    </r>
    <r>
      <rPr>
        <sz val="10"/>
        <rFont val="Arial"/>
        <family val="2"/>
      </rPr>
      <t>A</t>
    </r>
    <r>
      <rPr>
        <sz val="10"/>
        <rFont val="Arachveulebrivi Thin"/>
        <family val="2"/>
      </rPr>
      <t>240</t>
    </r>
    <r>
      <rPr>
        <sz val="10"/>
        <rFont val="Arial"/>
        <family val="2"/>
      </rPr>
      <t>c</t>
    </r>
    <r>
      <rPr>
        <sz val="10"/>
        <rFont val="Arachveulebrivi Thin"/>
        <family val="2"/>
      </rPr>
      <t xml:space="preserve">  d=6 mm  </t>
    </r>
  </si>
  <si>
    <t>sul, Tavi II.</t>
  </si>
  <si>
    <t xml:space="preserve"> m3 </t>
  </si>
  <si>
    <t>avtotransporti</t>
  </si>
  <si>
    <t xml:space="preserve"> samSeneblo nagvis datvirTva avtotransportze eqskavatoriT, </t>
  </si>
  <si>
    <t>Tavi II.  moednis safarebi</t>
  </si>
  <si>
    <t>sul  Tavebi  I_II</t>
  </si>
  <si>
    <t xml:space="preserve">27_24_17; 27_25; 27_30; </t>
  </si>
  <si>
    <t xml:space="preserve">SromiTi resursebi   </t>
  </si>
  <si>
    <r>
      <t xml:space="preserve">betoni </t>
    </r>
    <r>
      <rPr>
        <sz val="10"/>
        <rFont val="Arial"/>
        <family val="2"/>
      </rPr>
      <t xml:space="preserve">B30                                                                               </t>
    </r>
  </si>
  <si>
    <t>sxva masalebi  6,4+0,53=</t>
  </si>
  <si>
    <t xml:space="preserve">6-9-10 gamoy. </t>
  </si>
  <si>
    <t xml:space="preserve"> safaris filis armireba</t>
  </si>
  <si>
    <t xml:space="preserve">27-76. </t>
  </si>
  <si>
    <t>gzebisa da moednebis betonis safaris mowyoba, sisqiT 20 sm</t>
  </si>
  <si>
    <t xml:space="preserve">temperaturuli nakerebis Caxerxva betonis safaris filaSi 7sm siRrmeze, siganiT - 5mm, Semdgomi SevsebiT sahermetizacio masaliT </t>
  </si>
  <si>
    <t xml:space="preserve">poliureTanis zonari                                                                        </t>
  </si>
  <si>
    <t xml:space="preserve">cveTamedegi silikoni                                                                   </t>
  </si>
  <si>
    <t xml:space="preserve">tomris qsovili                                                            </t>
  </si>
  <si>
    <t>celofani</t>
  </si>
  <si>
    <t xml:space="preserve"> betonis safaris zedapiris  mocurebis sawinaarmdego daxazva</t>
  </si>
  <si>
    <t xml:space="preserve">yalibis fari                                                   </t>
  </si>
  <si>
    <t>TabaSir muyaos fila, nestgamZle,                                             sisq. 12.5 mm</t>
  </si>
  <si>
    <t xml:space="preserve">wyalemulsiuri saRebavi, orTqlmedegi </t>
  </si>
  <si>
    <t>\</t>
  </si>
  <si>
    <t>Tunuqi, feradi, gluvi, sisq. 0,5 mm</t>
  </si>
  <si>
    <t>Tunuqi, feradi, sisq., gluvi, 0,5 mm</t>
  </si>
  <si>
    <t>silikoni</t>
  </si>
  <si>
    <t xml:space="preserve">TviTmWreli Surupi, rezinis sayeluriT, feradi, sigrZiT 2 sm, uJangavi </t>
  </si>
  <si>
    <t xml:space="preserve"> </t>
  </si>
  <si>
    <t>fanjris gadmokidebis meqanizmi</t>
  </si>
  <si>
    <t xml:space="preserve">sacremleebis mowyoba fanjrebTan feradi moTuTiebuli Tunuqis profilebiT  </t>
  </si>
  <si>
    <t xml:space="preserve"> fasadis SeRebva dekoratiul minaSxefze, SefiTxvnis gareSe, fasadis wyalemulsiuri saRebaviT (Riobebis ferdobebis CaTvliT) </t>
  </si>
  <si>
    <t>saobieqto xarjT. # 1</t>
  </si>
  <si>
    <t>saobieqto xarjT. # 2</t>
  </si>
  <si>
    <t>saobieqto xarjT. # 3</t>
  </si>
  <si>
    <t>gauTvaliswinebeli   xarjebi  3%</t>
  </si>
  <si>
    <t xml:space="preserve"> saobieqto xarjTaRricxva # 1</t>
  </si>
  <si>
    <t>sazogadoebrivi sapirfareSo</t>
  </si>
  <si>
    <t>სულ,</t>
  </si>
  <si>
    <t xml:space="preserve"> saobieqto xarjTaRricxva # 2</t>
  </si>
  <si>
    <t xml:space="preserve">administraciuli Senobis pandusi SSm pirTaTvis </t>
  </si>
  <si>
    <t>lokaluri xarjT. # 1-1</t>
  </si>
  <si>
    <t>administraciuli Senobis pandusi SSm pirTaTvis</t>
  </si>
  <si>
    <t>lokaluri xarjT. # 2-1</t>
  </si>
  <si>
    <t>lokaluri xarjT. # 1-2</t>
  </si>
  <si>
    <t>lokaluri xarjT. # 1-3</t>
  </si>
  <si>
    <t>lokaluri xarjT. # 1-4</t>
  </si>
  <si>
    <t>lokaluri xarjT. # 1-5</t>
  </si>
  <si>
    <t>lokaluri xarjT. # 1-6</t>
  </si>
  <si>
    <t>lokaluri xarjT. # 2-2</t>
  </si>
  <si>
    <t>lokaluri xarjT. # 3-1</t>
  </si>
  <si>
    <t>lokaluri xarjT. # 3-2</t>
  </si>
  <si>
    <t>lokaluri xarjT. # 3-3</t>
  </si>
  <si>
    <t>lokaluri xarjTaRricxva # 1-5</t>
  </si>
  <si>
    <t>lokaluri xarjTaRricxva # 1-6</t>
  </si>
  <si>
    <t>lokaluri xarjTaRricxva # 1-1</t>
  </si>
  <si>
    <t xml:space="preserve"> gaz-gasamarTi sadguris rekonstruqciis samuSaoebi, q. samtredia, sanavardos q.</t>
  </si>
  <si>
    <t>lokaluri xarjTaRricxva # 1-2</t>
  </si>
  <si>
    <t>lokaluri xarjTaRricxva # 1-3</t>
  </si>
  <si>
    <t>lokaluri xarjTaRricxva # 1-4</t>
  </si>
  <si>
    <t xml:space="preserve"> gruntis datvirTva avtotransportze xeliT</t>
  </si>
  <si>
    <t xml:space="preserve"> sagebi fenis mowyoba lenturi saZirkvlebis qveS RorRiT, sisq. 10 sm, SemkrivebiT. </t>
  </si>
  <si>
    <t xml:space="preserve">RorRi, fraqciiT 10-20 mm                                                                                     </t>
  </si>
  <si>
    <t xml:space="preserve">sul, Tavi II </t>
  </si>
  <si>
    <t xml:space="preserve">Tavi III.    rkinabetonis  filebi </t>
  </si>
  <si>
    <t>sul, Tavi  IV.</t>
  </si>
  <si>
    <t>sul, Tavi  V.</t>
  </si>
  <si>
    <t>kuTxovana 70*70*5</t>
  </si>
  <si>
    <t>zRudaris mowyoba foladis konstruqciebiT, 20 sm sisqis tixrebSi, Riobis siganiT 0.80 m</t>
  </si>
  <si>
    <t>Zeli, wiwv., sisq. 40-60mm, III x.</t>
  </si>
  <si>
    <r>
      <t xml:space="preserve">rkinabetonis monoliTuri lenturi saZirkvlebis mowyoba, ganivkveTiT 65X30 sm,  betoni </t>
    </r>
    <r>
      <rPr>
        <b/>
        <sz val="11"/>
        <color theme="1"/>
        <rFont val="Arial"/>
        <family val="2"/>
        <charset val="204"/>
      </rPr>
      <t xml:space="preserve">B-25,                                                           </t>
    </r>
    <r>
      <rPr>
        <b/>
        <sz val="11"/>
        <color theme="1"/>
        <rFont val="Arachveulebrivi Thin"/>
        <family val="2"/>
      </rPr>
      <t xml:space="preserve">                                               </t>
    </r>
  </si>
  <si>
    <t xml:space="preserve"> sagebi fenis mowyoba iatakis momzadebis filis qveS RorRiT, sisq. 10 sm, SemkrivebiT. </t>
  </si>
  <si>
    <r>
      <t>armatura</t>
    </r>
    <r>
      <rPr>
        <sz val="10"/>
        <rFont val="ORISF"/>
        <family val="2"/>
      </rPr>
      <t>A</t>
    </r>
    <r>
      <rPr>
        <sz val="10"/>
        <rFont val="Arachveulebrivi Thin"/>
        <family val="2"/>
      </rPr>
      <t>-500</t>
    </r>
    <r>
      <rPr>
        <sz val="10"/>
        <rFont val="ORISF"/>
        <family val="2"/>
      </rPr>
      <t xml:space="preserve">c,  d=10mm,  k=1.03 </t>
    </r>
  </si>
  <si>
    <r>
      <t>armatura</t>
    </r>
    <r>
      <rPr>
        <sz val="10"/>
        <rFont val="ORISF"/>
        <family val="2"/>
      </rPr>
      <t>A</t>
    </r>
    <r>
      <rPr>
        <sz val="10"/>
        <rFont val="Arachveulebrivi Thin"/>
        <family val="2"/>
      </rPr>
      <t>-240</t>
    </r>
    <r>
      <rPr>
        <sz val="10"/>
        <rFont val="ORISF"/>
        <family val="2"/>
      </rPr>
      <t xml:space="preserve">c, d=6mm,  k=1.03 </t>
    </r>
  </si>
  <si>
    <r>
      <t xml:space="preserve">monoliTuri rknabetonis iatakis momzadebis filis mowyoba gruntze, betoni </t>
    </r>
    <r>
      <rPr>
        <b/>
        <sz val="11"/>
        <rFont val="Arial"/>
        <family val="2"/>
        <charset val="204"/>
      </rPr>
      <t>B</t>
    </r>
    <r>
      <rPr>
        <b/>
        <sz val="11"/>
        <rFont val="Arachveulebrivi Thin"/>
        <family val="2"/>
      </rPr>
      <t xml:space="preserve">-25, sisq.10 sm, _0.05 niSnulze,  </t>
    </r>
    <r>
      <rPr>
        <sz val="11"/>
        <rFont val="Arachveulebrivi Thin"/>
        <family val="2"/>
      </rPr>
      <t xml:space="preserve">(6.12 m2) </t>
    </r>
    <r>
      <rPr>
        <b/>
        <sz val="11"/>
        <rFont val="Arachveulebrivi Thin"/>
        <family val="2"/>
      </rPr>
      <t xml:space="preserve">                                                                 </t>
    </r>
  </si>
  <si>
    <t>Tavi II.  rkinabetonis saZirkvlebi</t>
  </si>
  <si>
    <t xml:space="preserve">Tavi IV.  rkinabetonis sartylebi da gularebi </t>
  </si>
  <si>
    <t xml:space="preserve">Tavi V.   kedlebi </t>
  </si>
  <si>
    <r>
      <t xml:space="preserve">rkinabetonis sartylebis mowyoba kedlebis Tavze, betoni </t>
    </r>
    <r>
      <rPr>
        <b/>
        <sz val="11"/>
        <rFont val="Arial"/>
        <family val="2"/>
        <charset val="204"/>
      </rPr>
      <t>B</t>
    </r>
    <r>
      <rPr>
        <b/>
        <sz val="11"/>
        <rFont val="Arachveulebrivi Thin"/>
        <family val="2"/>
      </rPr>
      <t xml:space="preserve">-25, ganivkv. 20X20/30 sm. </t>
    </r>
    <r>
      <rPr>
        <sz val="11"/>
        <rFont val="Arachveulebrivi Thin"/>
        <family val="2"/>
      </rPr>
      <t xml:space="preserve">(sigrZe 14.2 m) </t>
    </r>
  </si>
  <si>
    <r>
      <t xml:space="preserve">rkinabetonis gularebis (kedlis wyobaSi CanarTi svetebi) mowyoba kedlebSi, betoni </t>
    </r>
    <r>
      <rPr>
        <b/>
        <sz val="11"/>
        <rFont val="Arial"/>
        <family val="2"/>
        <charset val="204"/>
      </rPr>
      <t>B</t>
    </r>
    <r>
      <rPr>
        <b/>
        <sz val="11"/>
        <rFont val="Arachveulebrivi Thin"/>
        <family val="2"/>
      </rPr>
      <t xml:space="preserve">-25, ganivkveTiT 20X20 sm                                                   </t>
    </r>
    <r>
      <rPr>
        <sz val="11"/>
        <rFont val="Arachveulebrivi Thin"/>
        <family val="2"/>
      </rPr>
      <t>(4 cali, simaRliT 2.2 m)</t>
    </r>
  </si>
  <si>
    <t>kuTxovana 40*40*4 k=1.03</t>
  </si>
  <si>
    <r>
      <t xml:space="preserve">Casatanebeli detalis mowyoba sartylebSi nivnivebis dasamagreblad </t>
    </r>
    <r>
      <rPr>
        <sz val="11"/>
        <rFont val="Arachveulebrivi Thin"/>
        <family val="2"/>
      </rPr>
      <t>(kuTxovana 40*4 grZivi mimarTulebiT, d=10 mm armaturis fexebiT)</t>
    </r>
  </si>
  <si>
    <t>zRudaris mowyoba foladis konstruqciebiT, 20 sm sisqis kedlebSi, Riobis siganiT 1.0 m</t>
  </si>
  <si>
    <t>zolovani foladi 4*30 mm</t>
  </si>
  <si>
    <t xml:space="preserve">cementis xsnari,  mZime, markiT m-50 (adgilze momzadebuli) </t>
  </si>
  <si>
    <t xml:space="preserve">sakedle bloki betonis, oTxkameriani, 39X20X19 sm                                                    </t>
  </si>
  <si>
    <t>sul  Tavebi  I_V</t>
  </si>
  <si>
    <t>qviSa-cementis moWimvis mowyoba,  sisq. 40mm</t>
  </si>
  <si>
    <t>sxva manqana  0,95+4X0,23=</t>
  </si>
  <si>
    <t>qviSa-cementis xsnari, mosapirkeTebeli, mZime, prop. 1:3, (adgilze momzadebuli)                                              2,04+4X0,51=</t>
  </si>
  <si>
    <t>Tavi II.   Werebis mopirkeTeba</t>
  </si>
  <si>
    <t>Tavi III.   kedlebis Sida mopirkeTeba</t>
  </si>
  <si>
    <t>Tavi IV.   Riobebis Sevseba</t>
  </si>
  <si>
    <t xml:space="preserve">sul,  Tavi IV </t>
  </si>
  <si>
    <t>qvabamba, sisqiT 5 sm</t>
  </si>
  <si>
    <t xml:space="preserve">Werebis orTqlizolacia da daTbuneba qvabambiT, sisqiT 5+5=10 sm </t>
  </si>
  <si>
    <t xml:space="preserve"> Riobebis ferdoebis Selesva cementis xsnariT.</t>
  </si>
  <si>
    <t xml:space="preserve"> kedlebis da  Riobebis ferdoebis mopirkeTeba keramikuli filebiT </t>
  </si>
  <si>
    <t>cementis xsnari, mosapirkeTebeli, mZime, prop. 1:3 (adgilze momzadebuli)</t>
  </si>
  <si>
    <r>
      <t>metaloplastmasis framugebis 
 montaJi zomiT 0.6*0.5 m, sapirfareSoebSi</t>
    </r>
    <r>
      <rPr>
        <b/>
        <sz val="11"/>
        <color theme="1"/>
        <rFont val="Arial"/>
        <family val="2"/>
        <charset val="204"/>
      </rPr>
      <t xml:space="preserve">  (</t>
    </r>
    <r>
      <rPr>
        <b/>
        <sz val="11"/>
        <color theme="1"/>
        <rFont val="Arachveulebrivi Thin"/>
        <family val="2"/>
      </rPr>
      <t xml:space="preserve">2 cali)  </t>
    </r>
  </si>
  <si>
    <t xml:space="preserve">metaloplastmasis framugebis blokebi, sisq. 5.2 sm, TeTri, minapaketiT SevsebiT 4/12/4 mm SevsebiT      </t>
  </si>
  <si>
    <r>
      <t xml:space="preserve">metaloplastmasis karis blokebis
 montaJi zomiT 1.0*2.0 da 0.8*2.0 m, </t>
    </r>
    <r>
      <rPr>
        <b/>
        <sz val="11"/>
        <color theme="1"/>
        <rFont val="Arial"/>
        <family val="2"/>
        <charset val="204"/>
      </rPr>
      <t xml:space="preserve">  (</t>
    </r>
    <r>
      <rPr>
        <b/>
        <sz val="11"/>
        <color theme="1"/>
        <rFont val="Arachveulebrivi Thin"/>
        <family val="2"/>
      </rPr>
      <t xml:space="preserve">2 cali)  </t>
    </r>
  </si>
  <si>
    <t>metaloplastmasis karis blokebi, sisq. 6.0 sm, feradi, plastmasis lambris SevsebiT</t>
  </si>
  <si>
    <t>mwerebis sawinaaRmdego bade</t>
  </si>
  <si>
    <t>Tavi V.   fasadis mopirkeTeba</t>
  </si>
  <si>
    <t xml:space="preserve">sul,  Tavi V </t>
  </si>
  <si>
    <t>Tavi VI.   saxuravi</t>
  </si>
  <si>
    <t>sul  Tavebi I_VI</t>
  </si>
  <si>
    <t>kuTxis profilebi, aluminis</t>
  </si>
  <si>
    <t xml:space="preserve">Riobebis ferdoebis Selesva cementis xsnariT.                                         </t>
  </si>
  <si>
    <t xml:space="preserve">cementis dekoratiuli minaSxefis mowyoba (e.w. "espanka")                                               (Riobebis ferdobebis CaTvliT) </t>
  </si>
  <si>
    <t xml:space="preserve">plintusis mowyoba cokolis gaswvriv, simaRliT 10 sm, keramogranitis filebiT                                         </t>
  </si>
  <si>
    <t>webo-cementi yinvagamZle</t>
  </si>
  <si>
    <t>keramogranitis filebi (yinvagamZle)</t>
  </si>
  <si>
    <r>
      <t xml:space="preserve">sacremles profilebis damzadeba, moTuTiebuli Tunuqis profilebiT, sisqiT 0,5 mm da profilis ganivkveTis ganfenis siganiT 23 sm.                                                                               </t>
    </r>
    <r>
      <rPr>
        <sz val="10"/>
        <color theme="1"/>
        <rFont val="Arachveulebrivi Thin"/>
        <family val="2"/>
      </rPr>
      <t xml:space="preserve">1.2 grZ.mX0.21m=0.3 m2  </t>
    </r>
    <r>
      <rPr>
        <sz val="11"/>
        <color theme="1"/>
        <rFont val="Arachveulebrivi Thin"/>
        <family val="2"/>
      </rPr>
      <t xml:space="preserve">   </t>
    </r>
    <r>
      <rPr>
        <b/>
        <sz val="11"/>
        <color theme="1"/>
        <rFont val="Arachveulebrivi Thin"/>
        <family val="2"/>
      </rPr>
      <t xml:space="preserve">                                                             </t>
    </r>
    <r>
      <rPr>
        <sz val="9"/>
        <color theme="1"/>
        <rFont val="Arachveulebrivi Thin"/>
        <family val="2"/>
      </rPr>
      <t xml:space="preserve">                                              </t>
    </r>
  </si>
  <si>
    <t>saxuravis xis konstruqciebis montaJi</t>
  </si>
  <si>
    <t>ficari Camoganili, wiwv., sisq. 30mm (mSrali)</t>
  </si>
  <si>
    <t xml:space="preserve"> Surupi</t>
  </si>
  <si>
    <t>nivnivebi, wiwv., ganivk. 120*80 mm,  (mSrali)                 9cali*3*0.12*0.08=</t>
  </si>
  <si>
    <r>
      <t xml:space="preserve">saxuravis karnizebis Semosva </t>
    </r>
    <r>
      <rPr>
        <b/>
        <sz val="11"/>
        <color theme="1"/>
        <rFont val="Arial"/>
        <family val="2"/>
        <charset val="204"/>
      </rPr>
      <t>OSB</t>
    </r>
    <r>
      <rPr>
        <b/>
        <sz val="11"/>
        <color theme="1"/>
        <rFont val="Arachveulebrivi Thin"/>
        <family val="2"/>
      </rPr>
      <t xml:space="preserve"> filebiT, sisqiT 22 mm</t>
    </r>
  </si>
  <si>
    <r>
      <rPr>
        <sz val="10"/>
        <rFont val="Arial"/>
        <family val="2"/>
        <charset val="204"/>
      </rPr>
      <t xml:space="preserve">OSB </t>
    </r>
    <r>
      <rPr>
        <sz val="10"/>
        <rFont val="Arachveulebrivi Thin"/>
        <family val="2"/>
      </rPr>
      <t>filebi, sisqiT 22 mm, nestgamZle</t>
    </r>
  </si>
  <si>
    <t>xis lartya, wiwv., sisq. 40*50mm (mSrali)</t>
  </si>
  <si>
    <t>profilirebuli Tunuqi, feradi, gluvi, sisq. 0,5 mm, kexis simaRliT 35 mm</t>
  </si>
  <si>
    <r>
      <t xml:space="preserve"> </t>
    </r>
    <r>
      <rPr>
        <b/>
        <sz val="11"/>
        <rFont val="Arachveulebrivi Thin"/>
        <family val="2"/>
      </rPr>
      <t>vert. wyalgadamy. milebis montaJi fasadze, wyalSemkrebi ZabrebiT da muxlebiT, zomiT 10X12 sm</t>
    </r>
    <r>
      <rPr>
        <b/>
        <sz val="10"/>
        <rFont val="Arachveulebrivi Thin"/>
        <family val="2"/>
      </rPr>
      <t xml:space="preserve">                                                                                                           </t>
    </r>
  </si>
  <si>
    <r>
      <rPr>
        <b/>
        <sz val="11"/>
        <rFont val="Arachveulebrivi Thin"/>
        <family val="2"/>
      </rPr>
      <t xml:space="preserve">muxlebis damzadeba samSeneblo moedanze, feradi Tunuqisagan, ganivkveTiT 12X12 sm                         </t>
    </r>
    <r>
      <rPr>
        <b/>
        <sz val="10"/>
        <rFont val="Arachveulebrivi Thin"/>
        <family val="2"/>
      </rPr>
      <t xml:space="preserve">                                                                                 </t>
    </r>
    <r>
      <rPr>
        <sz val="10"/>
        <rFont val="Arachveulebrivi Thin"/>
        <family val="2"/>
      </rPr>
      <t xml:space="preserve">3cX0,3=0.9 m2 </t>
    </r>
  </si>
  <si>
    <t>saxuravis Sublebis Semosva feradi moTuTiebuli TunuqiT, sisqiT 0.5 mm</t>
  </si>
  <si>
    <r>
      <t xml:space="preserve">saxuravis Sublebis Semosvis profilebis damzadeba feradi gluvi TunuqiT, sisqiT 0.5 mm, ganfebis zomiT 40 sm                                                                                </t>
    </r>
    <r>
      <rPr>
        <sz val="10"/>
        <color theme="1"/>
        <rFont val="Arachveulebrivi Thin"/>
        <family val="2"/>
      </rPr>
      <t>10.4 grZ.m.X0.4=4.16 m2</t>
    </r>
    <r>
      <rPr>
        <b/>
        <sz val="11"/>
        <color theme="1"/>
        <rFont val="Arachveulebrivi Thin"/>
        <family val="2"/>
      </rPr>
      <t xml:space="preserve"> </t>
    </r>
  </si>
  <si>
    <r>
      <t xml:space="preserve">saxuravis Sublebis Semosvis profilebis damzadeba feradi gluvi TunuqiT, sisqiT 0.5 mm, ganfebis zomiT 30 sm                                                                                </t>
    </r>
    <r>
      <rPr>
        <sz val="10"/>
        <color theme="1"/>
        <rFont val="Arachveulebrivi Thin"/>
        <family val="2"/>
      </rPr>
      <t>4.4 grZ.m.X0.30=1.32 m2</t>
    </r>
    <r>
      <rPr>
        <b/>
        <sz val="11"/>
        <color theme="1"/>
        <rFont val="Arachveulebrivi Thin"/>
        <family val="2"/>
      </rPr>
      <t xml:space="preserve"> </t>
    </r>
  </si>
  <si>
    <t>saxuravis karnizebis Semosva feradi moTuTiebuli TunuqiT, sisqiT 0.5 mm</t>
  </si>
  <si>
    <r>
      <t xml:space="preserve">saxuravis karnizebis Semosvis profilebis damzadeba feradi gluvi TunuqiT, sisqiT 0.5 mm, ganfebis zomiT 70 sm                                                                                </t>
    </r>
    <r>
      <rPr>
        <sz val="10"/>
        <color theme="1"/>
        <rFont val="Arachveulebrivi Thin"/>
        <family val="2"/>
      </rPr>
      <t>4.4 grZ.m.X0.7=3.08 m2</t>
    </r>
    <r>
      <rPr>
        <b/>
        <sz val="11"/>
        <color theme="1"/>
        <rFont val="Arachveulebrivi Thin"/>
        <family val="2"/>
      </rPr>
      <t xml:space="preserve"> </t>
    </r>
  </si>
  <si>
    <r>
      <t xml:space="preserve">saxuravis Sublebis Semosvis profilebis damzadeba feradi gluvi TunuqiT, sisqiT 0.5 mm, ganfebis zomiT 30 sm                                                                                </t>
    </r>
    <r>
      <rPr>
        <sz val="10"/>
        <color theme="1"/>
        <rFont val="Arachveulebrivi Thin"/>
        <family val="2"/>
      </rPr>
      <t>8.8 grZ.m.X0.30=2.64 m2</t>
    </r>
    <r>
      <rPr>
        <b/>
        <sz val="11"/>
        <color theme="1"/>
        <rFont val="Arachveulebrivi Thin"/>
        <family val="2"/>
      </rPr>
      <t xml:space="preserve"> </t>
    </r>
  </si>
  <si>
    <r>
      <t xml:space="preserve"> </t>
    </r>
    <r>
      <rPr>
        <b/>
        <sz val="11"/>
        <rFont val="Arachveulebrivi Thin"/>
        <family val="2"/>
      </rPr>
      <t xml:space="preserve">wyalgadamyvani milebis damzadeba samSeneblo moedanze, feradi Tunuqisagan, ganivkveTiT 10X12 sm                                  </t>
    </r>
    <r>
      <rPr>
        <b/>
        <sz val="10"/>
        <rFont val="Arachveulebrivi Thin"/>
        <family val="2"/>
      </rPr>
      <t xml:space="preserve">                                                               </t>
    </r>
    <r>
      <rPr>
        <sz val="10"/>
        <rFont val="Arachveulebrivi Thin"/>
        <family val="2"/>
      </rPr>
      <t xml:space="preserve">2.5 grZ.mX(0,10+0.12)X2=1.1 m2 </t>
    </r>
  </si>
  <si>
    <r>
      <rPr>
        <b/>
        <sz val="11"/>
        <rFont val="Arachveulebrivi Thin"/>
        <family val="2"/>
      </rPr>
      <t xml:space="preserve"> wyalSemkrebi Zabrebis damzadeba samSeneblo moedanze, feradi Tunuqisagan  </t>
    </r>
    <r>
      <rPr>
        <b/>
        <sz val="10"/>
        <rFont val="Arachveulebrivi Thin"/>
        <family val="2"/>
      </rPr>
      <t xml:space="preserve">                                                                                                        </t>
    </r>
    <r>
      <rPr>
        <sz val="10"/>
        <rFont val="Arachveulebrivi Thin"/>
        <family val="2"/>
      </rPr>
      <t xml:space="preserve">1cX0.3=1.0 m2 </t>
    </r>
  </si>
  <si>
    <t xml:space="preserve">ventilebis montaJi                          d=20 mm </t>
  </si>
  <si>
    <t>trapi d=50, liTonis, gverdiTa</t>
  </si>
  <si>
    <t>tualetis qaraldis konteinerebis montaJi</t>
  </si>
  <si>
    <t>tualetis qaraldis konteineri, plastmasis, samagri detalebiT</t>
  </si>
  <si>
    <t xml:space="preserve"> qaraldis xelsaxocebis konteinerebis montaJi</t>
  </si>
  <si>
    <t>qaraldis xelsaxocis konteineri, plastmasis, samagri detalebiT</t>
  </si>
  <si>
    <t>tualetis jagrisebi</t>
  </si>
  <si>
    <t>tualetis jagrisebi (dasadgami)</t>
  </si>
  <si>
    <t>sarkeebis montaJi xelsabanebTan</t>
  </si>
  <si>
    <t>sarke CarCoTi, zomiT 0.4*0.6 m</t>
  </si>
  <si>
    <t>kanalizaciis plastmasis milsadeni  d=100 mm</t>
  </si>
  <si>
    <t>mili plastmasis, sakanalizacio,                                                          d=100X3,2 mm.</t>
  </si>
  <si>
    <t>milis samagri d=100mm</t>
  </si>
  <si>
    <r>
      <t>muxli plastmasis, sakanalizacio                                            d=100 mm, 90</t>
    </r>
    <r>
      <rPr>
        <vertAlign val="superscript"/>
        <sz val="11"/>
        <color theme="1"/>
        <rFont val="Sylfaen"/>
        <family val="2"/>
        <scheme val="minor"/>
      </rPr>
      <t>0</t>
    </r>
  </si>
  <si>
    <r>
      <t>muxli plastmasis, sakanalizacio                                              d=100 mm, 45</t>
    </r>
    <r>
      <rPr>
        <vertAlign val="superscript"/>
        <sz val="11"/>
        <color theme="1"/>
        <rFont val="Sylfaen"/>
        <family val="2"/>
        <scheme val="minor"/>
      </rPr>
      <t>0</t>
    </r>
  </si>
  <si>
    <t>samkapi plastmasis, sakanalizacio,                                                  d=100/100/100 mm, pirdapiri</t>
  </si>
  <si>
    <t>samkapi plastmasis, sakanalizacio,                                                  d=100/100/100 mm, iribi</t>
  </si>
  <si>
    <t>gadamyvani plastmasis, sakanalizacio, d=100/50 mm</t>
  </si>
  <si>
    <t>arsebuli sapirfareSos sademontaJo samuSaoebi</t>
  </si>
  <si>
    <t xml:space="preserve"> wyalsadenis plastmasis milsadeniს mowyoba d=20 mm, tranSeaSi </t>
  </si>
  <si>
    <t>plastmasis sakanalizacio milebis montaJi, d=110 mm, tranSeaSi</t>
  </si>
  <si>
    <r>
      <t>mili plastmasis, sakanalizacio, gofrirebuli d=110X2.2 mm. (</t>
    </r>
    <r>
      <rPr>
        <sz val="10"/>
        <rFont val="Arial"/>
        <family val="2"/>
        <charset val="204"/>
      </rPr>
      <t>SN</t>
    </r>
    <r>
      <rPr>
        <sz val="10"/>
        <rFont val="Arachveulebrivi Thin"/>
        <family val="2"/>
      </rPr>
      <t>8)</t>
    </r>
  </si>
  <si>
    <t>Tavi V.  saerTo samSeneblo samuSaoebi Sidasamoedno santeqnikur qselebze</t>
  </si>
  <si>
    <t>T2.5, p.208</t>
  </si>
  <si>
    <t>srf 6-734</t>
  </si>
  <si>
    <t>foladis muxli d=70 mm</t>
  </si>
  <si>
    <t xml:space="preserve">Tavi IV.   Sidasamoedno santeqnikuri  qselebi (wyalsadeni, kanalizacia, gamwmendi nageboba) </t>
  </si>
  <si>
    <t>11-1-6</t>
  </si>
  <si>
    <t xml:space="preserve">yore-qva                                       </t>
  </si>
  <si>
    <t xml:space="preserve">anakrebi rk/betonis rgoli d=1,5 m, simaRliT 1,0 m                                              </t>
  </si>
  <si>
    <t>Wis Ziris fila 1,7X1,7X0.18 m</t>
  </si>
  <si>
    <t xml:space="preserve">Wis gadaxurvis fila 2.0X2.0X0.15 m, Tujis mrgvali xufiT d=0,73 m </t>
  </si>
  <si>
    <r>
      <t xml:space="preserve"> anakrebi rk/betonis sakanalizacio Wa, mrgvali, d=1,5m, simaRliT 3,0m                                            (gamwmendi nagebobis saleqari Webi,                     2 c)                                                                             </t>
    </r>
    <r>
      <rPr>
        <sz val="10"/>
        <color theme="1"/>
        <rFont val="Arachveulebrivi Thin"/>
        <family val="2"/>
      </rPr>
      <t>2.53 m3 X 2 c =5.06 m3</t>
    </r>
  </si>
  <si>
    <r>
      <t xml:space="preserve"> anakrebi rk/betonis sakanalizacio Wa, mrgvali, d=1,5m, simaRliT 3,0m                                            (gamwmendi nagebobis sadrenaJo Wa,                     1 c)                                                                             </t>
    </r>
    <r>
      <rPr>
        <sz val="10"/>
        <color theme="1"/>
        <rFont val="Arachveulebrivi Thin"/>
        <family val="2"/>
      </rPr>
      <t>2.01 m3 X 1 c =2.01 m3</t>
    </r>
  </si>
  <si>
    <t>gamwmendi nagebobis Webis SemaerTebeli milsadenis mowyoba, kanalizaciis plastmasis milebiT,  d=100 mm</t>
  </si>
  <si>
    <t>Sidasamoedno wyalsadeni</t>
  </si>
  <si>
    <t>Sidasamoedno kanalizacia</t>
  </si>
  <si>
    <t>gamwmendi nageboba</t>
  </si>
  <si>
    <r>
      <t xml:space="preserve"> sagebi fenis mowyoba gamwmendi nagebobis saleqari Webis qveS RorRiT, sisq. 10 sm, SemkrivebiT.                                  </t>
    </r>
    <r>
      <rPr>
        <sz val="11"/>
        <color theme="1"/>
        <rFont val="Arachveulebrivi Thin"/>
        <family val="2"/>
      </rPr>
      <t>(2*1.7*1.7*0.1=0.58 m3)</t>
    </r>
  </si>
  <si>
    <t>foladis mili d=70*3 mm</t>
  </si>
  <si>
    <t xml:space="preserve"> gruntis damuSaveba eqskavatoriT, avtotransportze datvirTviT</t>
  </si>
  <si>
    <t xml:space="preserve"> gruntis damuSaveba eqskavatoriT, adgilze dayriT</t>
  </si>
  <si>
    <r>
      <t xml:space="preserve">  sadrenaJo baliSis mowyoba gamwmendi nagebobis sadrenaJo Wis qveS  </t>
    </r>
    <r>
      <rPr>
        <sz val="11"/>
        <color theme="1"/>
        <rFont val="Arachveulebrivi Thin"/>
        <family val="2"/>
      </rPr>
      <t>(</t>
    </r>
    <r>
      <rPr>
        <sz val="10"/>
        <color theme="1"/>
        <rFont val="Arachveulebrivi Thin"/>
        <family val="2"/>
      </rPr>
      <t>2,0X2,0X1.0=4.0 m3)</t>
    </r>
  </si>
  <si>
    <t>gasaniavebeli foladis milis mowyoba d=70 mm, gamwmendi nagebobis sadrenaJo Waze</t>
  </si>
  <si>
    <t>gruntis ukuCayra buldozeriT</t>
  </si>
  <si>
    <t>buldozeri</t>
  </si>
  <si>
    <t>led-sanaTis montaJi Werze, wertilovani tipis, tenSeuRwevi, simZlavriT 12 vt.</t>
  </si>
  <si>
    <t>led sanaTi Weris, daxuruli, simZlavriT 12 vt., tenSeuRwevadi</t>
  </si>
  <si>
    <t>led-sanaTis montaJi kedelze,  tenSeuRwevi, simZlavriT 20 vt.</t>
  </si>
  <si>
    <t>led sanaTi kedlis, daxuruli, simZlavriT 20 vt., tenSeuRwevadi</t>
  </si>
  <si>
    <t xml:space="preserve">erTpousiani CamrTveli,  CaZiruli montaJis, tenSeuRwevi </t>
  </si>
  <si>
    <t xml:space="preserve">el. ventilatorebis montaJi kedelze, simZlavriT 50 m3/sT </t>
  </si>
  <si>
    <t>spilenZis kabelis, ganivkveTiT 3X2,5 mm2 montaJi, gofrirebul damcav milSi d=20 mm</t>
  </si>
  <si>
    <t>spilenZis kabelis, ganivkveTiT 3X1,5 mm2 montaJi, gofrirebul damcav milSi, d=16 mm</t>
  </si>
  <si>
    <t xml:space="preserve">el. ventilatorebis gare cxaurebis montaJi fasadze </t>
  </si>
  <si>
    <t>el. ventilatorebi, RerZuli, Sida moZravi JaluziT, Jaluzebis avtomaturi gaReba-daxurviT</t>
  </si>
  <si>
    <t>liTonis cxaurebi zomiT 15*15 sm, stacionaluri JaluziT.</t>
  </si>
  <si>
    <t>Tavi II.  Sida qselis eleqto sadenebi da kabelebi</t>
  </si>
  <si>
    <r>
      <t xml:space="preserve">avtomaturi amomrTveli </t>
    </r>
    <r>
      <rPr>
        <sz val="10"/>
        <color rgb="FF333300"/>
        <rFont val="Arial"/>
        <family val="2"/>
        <charset val="204"/>
      </rPr>
      <t>C  1P/6A</t>
    </r>
  </si>
  <si>
    <t>karada 6 modulze, plastmasis korpusiT</t>
  </si>
  <si>
    <t>sul, Tavi IV jami</t>
  </si>
  <si>
    <t>spilenZis kabelis, ganivkveTiT 3X2,5 mm2 montaJi, gofrirebul damcav milSi d=40 mm, tranSeaSi</t>
  </si>
  <si>
    <t>plastmasis orfeniani, gofrirebuli damcavi milebis montaJi, d=40 mm., tranSeaSi</t>
  </si>
  <si>
    <t>plastmasis gofrirebuli milebi d=40 mm, orfeniani, gruntSi Casadebi</t>
  </si>
  <si>
    <t>Tavi IV.  Sidasamoedno el. qseli</t>
  </si>
  <si>
    <t>10-54-7</t>
  </si>
  <si>
    <r>
      <t xml:space="preserve">kabeli </t>
    </r>
    <r>
      <rPr>
        <sz val="10"/>
        <color theme="1"/>
        <rFont val="Arial"/>
        <family val="2"/>
        <charset val="204"/>
      </rPr>
      <t>JE-H(ST)H FE180/E90 1X2X1.5 mm2</t>
    </r>
    <r>
      <rPr>
        <sz val="10"/>
        <color theme="1"/>
        <rFont val="Arachveulebrivi Thin"/>
        <family val="2"/>
      </rPr>
      <t xml:space="preserve"> </t>
    </r>
  </si>
  <si>
    <t>10-743-3</t>
  </si>
  <si>
    <t xml:space="preserve">kvamlis  deteqtorebis montaJi </t>
  </si>
  <si>
    <t>kvamlis deteqtori  (samisamarTo), baziT</t>
  </si>
  <si>
    <t>10-744-6</t>
  </si>
  <si>
    <t>gangaSis sirenis montaJi</t>
  </si>
  <si>
    <t>Tavi V.  DsaxanZro signalizaciis Sida qseli</t>
  </si>
  <si>
    <t>gangaSis sirena cimcimiT, samisamarTo.</t>
  </si>
  <si>
    <r>
      <t xml:space="preserve">sul, Tavebi I </t>
    </r>
    <r>
      <rPr>
        <b/>
        <i/>
        <sz val="11"/>
        <rFont val="ARTANUJI"/>
        <family val="2"/>
      </rPr>
      <t xml:space="preserve">- </t>
    </r>
    <r>
      <rPr>
        <b/>
        <i/>
        <sz val="11"/>
        <rFont val="Arachveulebrivi Thin"/>
        <family val="2"/>
      </rPr>
      <t>VI-is jami</t>
    </r>
  </si>
  <si>
    <t>Tavi IV.  saxanZro signalizaciis Sidasamoedno qseli</t>
  </si>
  <si>
    <r>
      <t xml:space="preserve">saxanZro kabelis montaJi </t>
    </r>
    <r>
      <rPr>
        <b/>
        <sz val="11"/>
        <color theme="1"/>
        <rFont val="Arial"/>
        <family val="2"/>
        <charset val="204"/>
      </rPr>
      <t xml:space="preserve"> JE-H(ST)H FE180/E90 1X2X1.5 </t>
    </r>
    <r>
      <rPr>
        <b/>
        <sz val="11"/>
        <color theme="1"/>
        <rFont val="Arachveulebrivi Thin"/>
        <family val="2"/>
      </rPr>
      <t xml:space="preserve">mm2, damcav milSi, tranSeaSi </t>
    </r>
  </si>
  <si>
    <r>
      <t xml:space="preserve">saxanZro kabelis montaJi </t>
    </r>
    <r>
      <rPr>
        <b/>
        <sz val="11"/>
        <color theme="1"/>
        <rFont val="Arial"/>
        <family val="2"/>
        <charset val="204"/>
      </rPr>
      <t xml:space="preserve"> JE-H(ST)H FE180/E90 1X2X1.5 </t>
    </r>
    <r>
      <rPr>
        <b/>
        <sz val="11"/>
        <color theme="1"/>
        <rFont val="Arachveulebrivi Thin"/>
        <family val="2"/>
      </rPr>
      <t xml:space="preserve">mm2, damcav milSi </t>
    </r>
  </si>
  <si>
    <t>Tavi I.  Aaxali sapirfareSos mimdebare baqnis da pandusis mowyoba</t>
  </si>
  <si>
    <t>7-58-4</t>
  </si>
  <si>
    <t>ankerebi M6, gafarToebadi boloebiT,  d=10 mm, sigrZiT 10 sm</t>
  </si>
  <si>
    <t xml:space="preserve">portlandcementi m-400                                                                        </t>
  </si>
  <si>
    <t>materialuri resursebi moajirebis dasamzadeblad</t>
  </si>
  <si>
    <t>proeq.</t>
  </si>
  <si>
    <t xml:space="preserve">foladis furceli, sisqiT 8 mm    k=1.03                                                  </t>
  </si>
  <si>
    <t xml:space="preserve">eleqtrodi                                                                              </t>
  </si>
  <si>
    <t>sn da w
13-15-8</t>
  </si>
  <si>
    <t>grunti, liTonis, antikoroziuli</t>
  </si>
  <si>
    <t>sn da w
13-18-10</t>
  </si>
  <si>
    <t>moajiris liTonis zedapiris dekoratiuli SeRebva</t>
  </si>
  <si>
    <t>manqanebi  2*0.0014</t>
  </si>
  <si>
    <t>saRebavi zeTovani  2*14.6</t>
  </si>
  <si>
    <t>sinTetikuri gamxsneli  2*0.058</t>
  </si>
  <si>
    <t>pandusis liTonis  moajirebis damzadeba da montaJi</t>
  </si>
  <si>
    <r>
      <t>mili</t>
    </r>
    <r>
      <rPr>
        <sz val="10"/>
        <rFont val="Arial"/>
        <family val="2"/>
        <charset val="204"/>
      </rPr>
      <t xml:space="preserve"> </t>
    </r>
    <r>
      <rPr>
        <sz val="10"/>
        <rFont val="Arachveulebrivi Thin"/>
        <family val="2"/>
      </rPr>
      <t xml:space="preserve">42*3,   k=1.03                                                                     </t>
    </r>
  </si>
  <si>
    <t>baqnis betonis safaris mowyoba, sisqiT 15 sm</t>
  </si>
  <si>
    <t>Tavi II.  Abetonis safaris aRdgena                                               (samoedno santeqnikuri qselis mowyobisas dangreuli)</t>
  </si>
  <si>
    <t>Rarebis saWreli manqanis eqsploatacia</t>
  </si>
  <si>
    <t xml:space="preserve"> sagebi fenis mowyoba safaris filis qveS RorRiT, sisq. 10 sm, SemkrivebiT. </t>
  </si>
  <si>
    <t>sul  Tavebi I_IV</t>
  </si>
  <si>
    <t>Tavi III.  Agazonis safaris aRdgena                                               (samoedno eleqtruli da susteniani qselis mowyobisas dazianebuli)</t>
  </si>
  <si>
    <t>sagazone adgilis  moSandakeba xeliT, nayofieri gruntis gaSliT, fenis sisqiT 15 sm                                                         (adgilobrivi maragebidan).</t>
  </si>
  <si>
    <t>nayofieri grunti</t>
  </si>
  <si>
    <t>gazonis beltis gaSla</t>
  </si>
  <si>
    <t>gazonis belti</t>
  </si>
  <si>
    <t>Tavi IV.  Agazonis safaris mowyoba                                               (Zveli sapirfareSos adgilas)</t>
  </si>
  <si>
    <t>Tavi I.  Senoba</t>
  </si>
  <si>
    <t>kedlebis demontaJi</t>
  </si>
  <si>
    <t>iatakebis  demontaJi</t>
  </si>
  <si>
    <t xml:space="preserve"> samS. nagvis datvirTva avtotransportze xeliT</t>
  </si>
  <si>
    <t>samS. nagvis datvirTva avtotransportze eqskavatoriT</t>
  </si>
  <si>
    <t xml:space="preserve">betonis safaris dangreva, sisq. 20 sm </t>
  </si>
  <si>
    <t>xis saxuravis demontaJi</t>
  </si>
  <si>
    <t>karebebis demontaJi</t>
  </si>
  <si>
    <t>fanjrebis demontaJi</t>
  </si>
  <si>
    <t>saZirkvlebis naSverebis  demontaJi</t>
  </si>
  <si>
    <t>rkinabetonis pandusi</t>
  </si>
  <si>
    <t>lokaluri xarjTaRricxva # 2-2</t>
  </si>
  <si>
    <t>pandusis mimdebare teritoriis keTilmowyobis samuSaoebi</t>
  </si>
  <si>
    <t>lokaluri xarjTaRricxva # 2-1</t>
  </si>
  <si>
    <t>6-11-3 gamoy</t>
  </si>
  <si>
    <t>Tavi II.  rkinabetonis cokolebi</t>
  </si>
  <si>
    <t xml:space="preserve"> sagebi fenis mowyoba cokolebis qveS RorRiT, sisq. 10 sm, SemkrivebiT. </t>
  </si>
  <si>
    <r>
      <t xml:space="preserve">rkinabetonis monoliTuri cokolebis mowyoba, sisqiT 20 sm,  betoni </t>
    </r>
    <r>
      <rPr>
        <b/>
        <sz val="11"/>
        <color theme="1"/>
        <rFont val="Arial"/>
        <family val="2"/>
        <charset val="204"/>
      </rPr>
      <t xml:space="preserve">B-25,                                                           </t>
    </r>
    <r>
      <rPr>
        <b/>
        <sz val="11"/>
        <color theme="1"/>
        <rFont val="Arachveulebrivi Thin"/>
        <family val="2"/>
      </rPr>
      <t xml:space="preserve">                                               </t>
    </r>
  </si>
  <si>
    <t>pandusis betonis safari filis mowyoba,                                            sisqiT 10 sm</t>
  </si>
  <si>
    <t>sul  Tavebi  I_IV</t>
  </si>
  <si>
    <t xml:space="preserve">cementis dekoratiuli minaSxefis mowyoba (e.w. "espanka") cokolebze                                               </t>
  </si>
  <si>
    <t xml:space="preserve"> cokolebis SeRebva dekoratiul minaSxefze, SefiTxvnis gareSe, fasadis wyalemulsiuri saRebaviT (Riobebis ferdobebis CaTvliT) </t>
  </si>
  <si>
    <t>6-14-3</t>
  </si>
  <si>
    <t>Tavi IV.   mosapirkeTebeli samuSaoebi</t>
  </si>
  <si>
    <t>Tavi I.  Abetonis safari</t>
  </si>
  <si>
    <t xml:space="preserve">Tavi II.  Agazonis safaris aRdgena                                               </t>
  </si>
  <si>
    <t>sul  Tavebi I_II</t>
  </si>
  <si>
    <t xml:space="preserve"> sagebi fenis mowyoba pandusis savali nawilis filis qveS RorRiT, sisq. 5 sm, SemkrivebiT. </t>
  </si>
  <si>
    <t xml:space="preserve">cokolebis Sevseba qviSa-xreSovani balastiT, SemkrivebiT. </t>
  </si>
  <si>
    <t xml:space="preserve">qviSa-xreSovani balasti (mdinaris)                                                                                     </t>
  </si>
  <si>
    <t xml:space="preserve"> pandusis safaris filis armireba</t>
  </si>
  <si>
    <r>
      <t>kv. mili</t>
    </r>
    <r>
      <rPr>
        <sz val="10"/>
        <rFont val="Arial"/>
        <family val="2"/>
        <charset val="204"/>
      </rPr>
      <t xml:space="preserve"> </t>
    </r>
    <r>
      <rPr>
        <sz val="10"/>
        <rFont val="Arachveulebrivi Thin"/>
        <family val="2"/>
      </rPr>
      <t xml:space="preserve">60*30*2,   k=1.03                                                                     </t>
    </r>
  </si>
  <si>
    <t>navTobproduqtebis gamSvebi sveti</t>
  </si>
  <si>
    <t>navTobproduqtebis samarage avzis sarkofagi</t>
  </si>
  <si>
    <t xml:space="preserve">navTobproduqtebis samarage avzis sarkofagi da gamSvebi  sveti </t>
  </si>
  <si>
    <t>lokaluri xarjTaRricxva # 3-1</t>
  </si>
  <si>
    <t>lokaluri xarjTaRricxva # 3-2</t>
  </si>
  <si>
    <t>navTobproduqtebis samarage avzis da gamSvebi svetis  mimdebare teritoriis keTilmowyobis samuSaoebi</t>
  </si>
  <si>
    <t>navTobproduqtebis samarage avzis da gamSvebi svetis mimdebare teritoriis keTilmowyobis samuSaoebi</t>
  </si>
  <si>
    <t>navTobproduqtebis samarage avzis sarkofagi da gamSvebi sveti</t>
  </si>
  <si>
    <t xml:space="preserve">qviSa-xreSovani narevi (mdinaris)                                                                                      </t>
  </si>
  <si>
    <t xml:space="preserve">6-16-1 </t>
  </si>
  <si>
    <t xml:space="preserve">ficari Camoganili IIx. sisq. 25-32 mm </t>
  </si>
  <si>
    <t xml:space="preserve">ficari Camoganili IIIx. sisq. 40mm </t>
  </si>
  <si>
    <r>
      <t>"liaguSka', arm. 8mmA</t>
    </r>
    <r>
      <rPr>
        <sz val="10"/>
        <rFont val="Sylfaen"/>
        <family val="2"/>
        <charset val="204"/>
        <scheme val="minor"/>
      </rPr>
      <t xml:space="preserve">   </t>
    </r>
    <r>
      <rPr>
        <sz val="10"/>
        <rFont val="Arial"/>
        <family val="2"/>
        <charset val="204"/>
      </rPr>
      <t xml:space="preserve">A240c </t>
    </r>
    <r>
      <rPr>
        <sz val="10"/>
        <rFont val="Arachveulebrivi Thin"/>
        <family val="2"/>
      </rPr>
      <t xml:space="preserve"> 128cX1.0m= </t>
    </r>
  </si>
  <si>
    <r>
      <t xml:space="preserve">monoliTuri rknabetonis  gadaxurvis filis mowyoba, sisq. 25 sm, betoni </t>
    </r>
    <r>
      <rPr>
        <b/>
        <sz val="11"/>
        <rFont val="Arial"/>
        <family val="2"/>
        <charset val="204"/>
      </rPr>
      <t>B</t>
    </r>
    <r>
      <rPr>
        <b/>
        <sz val="11"/>
        <rFont val="Arachveulebrivi Thin"/>
        <family val="2"/>
      </rPr>
      <t xml:space="preserve">-25, </t>
    </r>
    <r>
      <rPr>
        <b/>
        <sz val="11"/>
        <rFont val="Arial"/>
        <family val="2"/>
        <charset val="204"/>
      </rPr>
      <t>W</t>
    </r>
    <r>
      <rPr>
        <b/>
        <sz val="11"/>
        <rFont val="Arachveulebrivi Thin"/>
        <family val="2"/>
      </rPr>
      <t xml:space="preserve">6                                                                   </t>
    </r>
  </si>
  <si>
    <r>
      <t xml:space="preserve">rkinabetonis monoliTuri safuZvlis filis mowyoba, sisqiT 25 sm,  betoni </t>
    </r>
    <r>
      <rPr>
        <b/>
        <sz val="11"/>
        <color theme="1"/>
        <rFont val="Arial"/>
        <family val="2"/>
        <charset val="204"/>
      </rPr>
      <t xml:space="preserve">B-25, W6                                                           </t>
    </r>
    <r>
      <rPr>
        <b/>
        <sz val="11"/>
        <color theme="1"/>
        <rFont val="Arachveulebrivi Thin"/>
        <family val="2"/>
      </rPr>
      <t xml:space="preserve">                                               </t>
    </r>
  </si>
  <si>
    <t xml:space="preserve">qviSis  Cayra sarkofagSi </t>
  </si>
  <si>
    <t>Tavi II.  sarkofagis rkinabetonis konstruqciebi</t>
  </si>
  <si>
    <r>
      <t xml:space="preserve">betonis momzadebis mowyoba sarkofagis safuZvlis filis qveS, sisq.10 sm, betoni </t>
    </r>
    <r>
      <rPr>
        <b/>
        <sz val="11"/>
        <rFont val="Arial"/>
        <family val="2"/>
        <charset val="204"/>
      </rPr>
      <t>B</t>
    </r>
    <r>
      <rPr>
        <b/>
        <sz val="11"/>
        <rFont val="Arachveulebrivi Thin"/>
        <family val="2"/>
      </rPr>
      <t xml:space="preserve">-7.5                                                                   </t>
    </r>
  </si>
  <si>
    <t>sul,  Tavi III</t>
  </si>
  <si>
    <t>Tavi IV.  Ddamiwebis konturi</t>
  </si>
  <si>
    <t>8-471-4 gamoy.</t>
  </si>
  <si>
    <t>vertikaluri damamiweblis montaJi                                                                                      (mrgvali foladi d=18 mm )</t>
  </si>
  <si>
    <t>materialuri resursebi</t>
  </si>
  <si>
    <t>damamiweblis Rero, mrgvali foladi d=18 mm, sigrZiT 1.5m, galvanizirebuli</t>
  </si>
  <si>
    <t>8-472-2 gamoy.</t>
  </si>
  <si>
    <t>horizontaluri damamiweblis montaJi tranSeaSi                                                                                      (zolovani foladi ganivkv. 4X40 mm)</t>
  </si>
  <si>
    <t>foladis zolovana 4X40 mm., galvanizirebuli</t>
  </si>
  <si>
    <t>1-81-3</t>
  </si>
  <si>
    <t>qviSis baliSis mowyoba</t>
  </si>
  <si>
    <t>sul,  Tavi IV jami</t>
  </si>
  <si>
    <t>Tavi III.   liTonis Robe, simaRliT 1.6 m</t>
  </si>
  <si>
    <r>
      <t xml:space="preserve">gruntis gatana 15 km-ze </t>
    </r>
    <r>
      <rPr>
        <sz val="11"/>
        <color theme="1"/>
        <rFont val="Arachveulebrivi Thin"/>
        <family val="2"/>
      </rPr>
      <t xml:space="preserve"> (221*1.9=420t)</t>
    </r>
  </si>
  <si>
    <r>
      <t xml:space="preserve">samS. nagvis (betonis narCenebi) gatana 15 km-ze </t>
    </r>
    <r>
      <rPr>
        <sz val="11"/>
        <color theme="1"/>
        <rFont val="Arachveulebrivi Thin"/>
        <family val="2"/>
      </rPr>
      <t xml:space="preserve"> (10*0.2*2.4=4.8t)</t>
    </r>
  </si>
  <si>
    <r>
      <t xml:space="preserve">gruntis gatana 15 km-ze </t>
    </r>
    <r>
      <rPr>
        <sz val="11"/>
        <color theme="1"/>
        <rFont val="Arachveulebrivi Thin"/>
        <family val="2"/>
      </rPr>
      <t xml:space="preserve"> (2.6*1.9=4.94t)</t>
    </r>
  </si>
  <si>
    <r>
      <t xml:space="preserve">samS. nagvis gatana 15 km-ze </t>
    </r>
    <r>
      <rPr>
        <sz val="11"/>
        <color theme="1"/>
        <rFont val="Arachveulebrivi Thin"/>
        <family val="2"/>
      </rPr>
      <t xml:space="preserve"> (23*2.0=19.2t)</t>
    </r>
  </si>
  <si>
    <r>
      <t xml:space="preserve">samS. nagvis (betonis narCenebi) gatana 15 km-ze </t>
    </r>
    <r>
      <rPr>
        <sz val="11"/>
        <color theme="1"/>
        <rFont val="Arachveulebrivi Thin"/>
        <family val="2"/>
      </rPr>
      <t xml:space="preserve"> (35*0.2*2.4=16.8 t)</t>
    </r>
  </si>
  <si>
    <r>
      <t xml:space="preserve">gruntis gatana 15 km-ze </t>
    </r>
    <r>
      <rPr>
        <sz val="11"/>
        <color theme="1"/>
        <rFont val="Arachveulebrivi Thin"/>
        <family val="2"/>
      </rPr>
      <t xml:space="preserve"> (0.4*1.9=0.76t)</t>
    </r>
  </si>
  <si>
    <r>
      <t xml:space="preserve">gruntis gatana 15 km-ze </t>
    </r>
    <r>
      <rPr>
        <sz val="11"/>
        <color theme="1"/>
        <rFont val="Arachveulebrivi Thin"/>
        <family val="2"/>
      </rPr>
      <t xml:space="preserve"> (0.9*1.9=1.71t)</t>
    </r>
  </si>
  <si>
    <r>
      <t xml:space="preserve">samS. nagvis (betonis narCenebi) gatana 15 km-ze </t>
    </r>
    <r>
      <rPr>
        <sz val="11"/>
        <color theme="1"/>
        <rFont val="Arachveulebrivi Thin"/>
        <family val="2"/>
      </rPr>
      <t xml:space="preserve"> (6*0.2*2.4=2.8t)</t>
    </r>
  </si>
  <si>
    <r>
      <t xml:space="preserve">samS. nagvis (betonis narCenebi) gatana 15 km-ze </t>
    </r>
    <r>
      <rPr>
        <sz val="11"/>
        <color theme="1"/>
        <rFont val="Arachveulebrivi Thin"/>
        <family val="2"/>
      </rPr>
      <t xml:space="preserve"> (40*0.2*2.4=19.2t)</t>
    </r>
  </si>
  <si>
    <r>
      <t xml:space="preserve">gruntis gatana 15 km-ze </t>
    </r>
    <r>
      <rPr>
        <sz val="11"/>
        <color theme="1"/>
        <rFont val="Arachveulebrivi Thin"/>
        <family val="2"/>
      </rPr>
      <t xml:space="preserve"> (28*1.9=53.2t)</t>
    </r>
  </si>
  <si>
    <r>
      <t xml:space="preserve">gruntis gatana 15 km-ze </t>
    </r>
    <r>
      <rPr>
        <sz val="11"/>
        <color theme="1"/>
        <rFont val="Arachveulebrivi Thin"/>
        <family val="2"/>
      </rPr>
      <t xml:space="preserve"> (2.4*1.9=4.6t)</t>
    </r>
  </si>
  <si>
    <r>
      <t xml:space="preserve">samS. nagvis (betonis narCenebi) gatana 15 km-ze </t>
    </r>
    <r>
      <rPr>
        <sz val="11"/>
        <color theme="1"/>
        <rFont val="Arachveulebrivi Thin"/>
        <family val="2"/>
      </rPr>
      <t xml:space="preserve"> (9*0.2*2.4=4.32t)</t>
    </r>
  </si>
  <si>
    <r>
      <t xml:space="preserve">gruntis gatana 15 km-ze </t>
    </r>
    <r>
      <rPr>
        <sz val="11"/>
        <color theme="1"/>
        <rFont val="Arachveulebrivi Thin"/>
        <family val="2"/>
      </rPr>
      <t xml:space="preserve"> (2*1.9=3.8t)</t>
    </r>
  </si>
  <si>
    <t xml:space="preserve"> sagebi fenis mowyoba sarkofagis safuZvlis filis qveS qviSa-xreSovani nareviT, sisq. 20 sm, SemkrivebiT. </t>
  </si>
  <si>
    <r>
      <t>betoni</t>
    </r>
    <r>
      <rPr>
        <sz val="10"/>
        <rFont val="Arial"/>
        <family val="2"/>
        <charset val="204"/>
      </rPr>
      <t xml:space="preserve"> B-7.5 </t>
    </r>
  </si>
  <si>
    <r>
      <t>betoni</t>
    </r>
    <r>
      <rPr>
        <sz val="10"/>
        <rFont val="Arial"/>
        <family val="2"/>
        <charset val="204"/>
      </rPr>
      <t xml:space="preserve"> B-25, W6 </t>
    </r>
  </si>
  <si>
    <r>
      <t xml:space="preserve">betoni </t>
    </r>
    <r>
      <rPr>
        <sz val="10"/>
        <rFont val="ORISF"/>
        <family val="2"/>
      </rPr>
      <t>B</t>
    </r>
    <r>
      <rPr>
        <sz val="10"/>
        <rFont val="Arachveulebrivi Thin"/>
        <family val="2"/>
      </rPr>
      <t xml:space="preserve">-25, </t>
    </r>
    <r>
      <rPr>
        <sz val="10"/>
        <rFont val="Arial"/>
        <family val="2"/>
        <charset val="204"/>
      </rPr>
      <t>W</t>
    </r>
    <r>
      <rPr>
        <sz val="10"/>
        <rFont val="Arachveulebrivi Thin"/>
        <family val="2"/>
      </rPr>
      <t xml:space="preserve">6 </t>
    </r>
  </si>
  <si>
    <r>
      <t>armatura</t>
    </r>
    <r>
      <rPr>
        <sz val="10"/>
        <rFont val="ORISF"/>
        <family val="2"/>
      </rPr>
      <t>A</t>
    </r>
    <r>
      <rPr>
        <sz val="10"/>
        <rFont val="Arachveulebrivi Thin"/>
        <family val="2"/>
      </rPr>
      <t>-240</t>
    </r>
    <r>
      <rPr>
        <sz val="10"/>
        <rFont val="ORISF"/>
        <family val="2"/>
      </rPr>
      <t xml:space="preserve">c, d=8mm,  k=1.03 </t>
    </r>
  </si>
  <si>
    <r>
      <t>armatura</t>
    </r>
    <r>
      <rPr>
        <sz val="10"/>
        <rFont val="ORISF"/>
        <family val="2"/>
      </rPr>
      <t>A</t>
    </r>
    <r>
      <rPr>
        <sz val="10"/>
        <rFont val="Arachveulebrivi Thin"/>
        <family val="2"/>
      </rPr>
      <t>-500</t>
    </r>
    <r>
      <rPr>
        <sz val="10"/>
        <rFont val="ORISF"/>
        <family val="2"/>
      </rPr>
      <t xml:space="preserve">c,  d=14mm,  k=1.03 </t>
    </r>
  </si>
  <si>
    <r>
      <t xml:space="preserve">rkinabetonis monoliTuri kedlebis mowyoba, sisqiT 25 sm,  betoni </t>
    </r>
    <r>
      <rPr>
        <b/>
        <sz val="11"/>
        <color theme="1"/>
        <rFont val="Arial"/>
        <family val="2"/>
        <charset val="204"/>
      </rPr>
      <t xml:space="preserve">B-25, W6                                                           </t>
    </r>
    <r>
      <rPr>
        <b/>
        <sz val="11"/>
        <color theme="1"/>
        <rFont val="Arachveulebrivi Thin"/>
        <family val="2"/>
      </rPr>
      <t xml:space="preserve">                                               </t>
    </r>
  </si>
  <si>
    <r>
      <t>kv. mili</t>
    </r>
    <r>
      <rPr>
        <sz val="10"/>
        <rFont val="Arial"/>
        <family val="2"/>
        <charset val="204"/>
      </rPr>
      <t xml:space="preserve"> </t>
    </r>
    <r>
      <rPr>
        <sz val="10"/>
        <rFont val="Arachveulebrivi Thin"/>
        <family val="2"/>
      </rPr>
      <t xml:space="preserve">60*60*3,   k=1.03                                                                     </t>
    </r>
  </si>
  <si>
    <t xml:space="preserve">kuTxovana 50*50*4,   k=1.03                                                                     </t>
  </si>
  <si>
    <t xml:space="preserve"> liTonis  Robeebis damzadeba da montaJi</t>
  </si>
  <si>
    <t xml:space="preserve">zolovana 40*3,   k=1.03                                                                     </t>
  </si>
  <si>
    <t>Robis elementebis liTonis zedapiridan cximis mocileba</t>
  </si>
  <si>
    <t>Robis liTonis elementebis zedapiris dagruntva</t>
  </si>
  <si>
    <t>Robis liTonis elementebis zedapiris dekoratiuli SeRebva</t>
  </si>
  <si>
    <t>bade foladis,dawnuli,  moTuTiebuli mavTulis d=1.8 mm, ujredis zoma 4X4 sm.</t>
  </si>
  <si>
    <t>Tavi I.  gamSvebi svetis kvarcxlbegi</t>
  </si>
  <si>
    <t>gamSvebi svetis kvarcxlbegis rkinabetonis filis mowyoba, sisqiT 15 sm</t>
  </si>
  <si>
    <t xml:space="preserve"> kvarcxlbegis filis armireba</t>
  </si>
  <si>
    <r>
      <t>Sveleri #16</t>
    </r>
    <r>
      <rPr>
        <sz val="10"/>
        <rFont val="Arial"/>
        <family val="2"/>
        <charset val="204"/>
      </rPr>
      <t xml:space="preserve"> </t>
    </r>
    <r>
      <rPr>
        <sz val="10"/>
        <rFont val="Arachveulebrivi Thin"/>
        <family val="2"/>
      </rPr>
      <t xml:space="preserve">  k=1.03                                                                     </t>
    </r>
  </si>
  <si>
    <t xml:space="preserve"> liTonis zedapiridan cximis mocileba</t>
  </si>
  <si>
    <t>liTonis zedapiris dagruntva</t>
  </si>
  <si>
    <t xml:space="preserve"> liTonis zedapiris dekoratiuli SeRebva</t>
  </si>
  <si>
    <t>Tavi II.  gamSvebi svetis farduli</t>
  </si>
  <si>
    <t>materialuri resursebi Robeebis dasamzadeblad</t>
  </si>
  <si>
    <t>materialuri resursebi moCarCoebis dasamzadeblad</t>
  </si>
  <si>
    <t>kvarcxlbegis liTonis  damcavi moCarCoebis mowyoba perimetrze, SveleriT #16</t>
  </si>
  <si>
    <t>materialuri resursebi fardulis liTonis karkasis dasamzadeblad</t>
  </si>
  <si>
    <t>fardulis liTonis zedapiridan cximis mocileba</t>
  </si>
  <si>
    <t>fardulis elementebis zedapiris dagruntva</t>
  </si>
  <si>
    <t>fardulis elementebis zedapiris dekoratiuli SeRebva</t>
  </si>
  <si>
    <t>saxuravis mowyoba feradi profilirebuli Tunuqis filebiT, kexis simaRliT 35 mm</t>
  </si>
  <si>
    <t>fardulis saxuravis mowyoba feradi profilirebuli Tunuqis filebiT, kexis simaRliT 35 mm</t>
  </si>
  <si>
    <t>fardulis kedlebis Sevseba karboluqsis filebiT</t>
  </si>
  <si>
    <t xml:space="preserve">obieqti:   gaz-gasamarTi sadguris rekonstruqciis samuSaoebi, q. samtredia, sanavardos q.  </t>
  </si>
  <si>
    <t>fardulis Sekiduli Weris mowyoba aluminis profilebiT</t>
  </si>
  <si>
    <t>aluminis Sekiduli Weris profilebi</t>
  </si>
  <si>
    <t>alukbondis filebi</t>
  </si>
  <si>
    <t>fardulis saxuravis karnizebis Semosva alukbondis filebiT</t>
  </si>
  <si>
    <t>karboluqsis filebi, feradi, sisqiT 16 mm</t>
  </si>
  <si>
    <t xml:space="preserve">kv. mili 40*20*2,   k=1.03                                                                     </t>
  </si>
  <si>
    <t xml:space="preserve">kv. mili 20*20*2,   k=1.03                                                                     </t>
  </si>
  <si>
    <r>
      <t>kv. mili</t>
    </r>
    <r>
      <rPr>
        <sz val="10"/>
        <rFont val="Arial"/>
        <family val="2"/>
        <charset val="204"/>
      </rPr>
      <t xml:space="preserve"> </t>
    </r>
    <r>
      <rPr>
        <sz val="10"/>
        <rFont val="Arachveulebrivi Thin"/>
        <family val="2"/>
      </rPr>
      <t xml:space="preserve">60*40*3,   k=1.03                                                                     </t>
    </r>
  </si>
  <si>
    <t>fardulis damzadeba da montaJi</t>
  </si>
  <si>
    <t xml:space="preserve">kv. mili 20*10*1.5,   k=1.03   (Stabiki)                                                                  </t>
  </si>
  <si>
    <t>sapirfareSos Senobis karkasi</t>
  </si>
  <si>
    <t>sapirfareSos Senobis mosapirkeTebeli samuSaoebi</t>
  </si>
  <si>
    <t>sapirfareSos Senobis santeqnikuri nawili</t>
  </si>
  <si>
    <t>sapirfareSos Senobis eleqtruli nawili da susti denebi</t>
  </si>
  <si>
    <t>sapirfareSos Senobis teritoriis keTilmowyobis samuSaoebi</t>
  </si>
  <si>
    <t xml:space="preserve"> sapirfareSos Senobis santeqnikuri nawili</t>
  </si>
  <si>
    <t>sapirfareSos Senobis  eleqtruli nawili da susti denebi</t>
  </si>
  <si>
    <t xml:space="preserve"> sapirfareSos Senobis teritoriis keTilmowyobis samuSaoebi</t>
  </si>
  <si>
    <t>droebiTi Senobebi da nagebobebi -----%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</si>
</sst>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_-* #,##0.00_р_._-;\-* #,##0.00_р_._-;_-* &quot;-&quot;??_р_._-;_-@_-"/>
    <numFmt numFmtId="168" formatCode="0.0000000"/>
    <numFmt numFmtId="169" formatCode="#,##0.00;\-#,##0.00;\ "/>
    <numFmt numFmtId="170" formatCode="0.0%"/>
    <numFmt numFmtId="171" formatCode="0.00000"/>
    <numFmt numFmtId="172" formatCode="#,##0.00_ ;\-#,##0.00\ "/>
  </numFmts>
  <fonts count="115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1"/>
      <scheme val="minor"/>
    </font>
    <font>
      <sz val="10"/>
      <name val="Arial Cyr"/>
    </font>
    <font>
      <sz val="11"/>
      <color theme="1"/>
      <name val="Arachveulebrivi Thin"/>
      <family val="2"/>
    </font>
    <font>
      <sz val="10"/>
      <color theme="1"/>
      <name val="Arachveulebrivi Thin"/>
      <family val="2"/>
    </font>
    <font>
      <sz val="10"/>
      <name val="Arachveulebrivi Thin"/>
      <family val="2"/>
    </font>
    <font>
      <b/>
      <i/>
      <sz val="16"/>
      <color theme="1"/>
      <name val="Arachveulebrivi Thin"/>
      <family val="2"/>
    </font>
    <font>
      <b/>
      <i/>
      <sz val="14"/>
      <color theme="1"/>
      <name val="Arachveulebrivi Thin"/>
      <family val="2"/>
    </font>
    <font>
      <i/>
      <sz val="11"/>
      <color theme="1"/>
      <name val="Arachveulebrivi Thin"/>
      <family val="2"/>
    </font>
    <font>
      <b/>
      <i/>
      <sz val="11"/>
      <color theme="1"/>
      <name val="Arachveulebrivi Thin"/>
      <family val="2"/>
    </font>
    <font>
      <sz val="10"/>
      <name val="ORISF"/>
      <family val="2"/>
    </font>
    <font>
      <sz val="9"/>
      <color theme="1"/>
      <name val="Arachveulebrivi Thin"/>
      <family val="2"/>
    </font>
    <font>
      <sz val="10"/>
      <name val="Arial"/>
      <family val="2"/>
      <charset val="204"/>
    </font>
    <font>
      <b/>
      <i/>
      <sz val="11"/>
      <name val="Arachveulebrivi Thin"/>
      <family val="2"/>
    </font>
    <font>
      <b/>
      <i/>
      <sz val="12"/>
      <name val="Arachveulebrivi Thin"/>
      <family val="2"/>
    </font>
    <font>
      <sz val="11"/>
      <name val="Arachveulebrivi Thin"/>
      <family val="2"/>
    </font>
    <font>
      <sz val="10"/>
      <name val="Arial"/>
      <family val="2"/>
    </font>
    <font>
      <sz val="10"/>
      <name val="Arachveulebrivi Thin"/>
      <family val="2"/>
      <charset val="204"/>
    </font>
    <font>
      <b/>
      <i/>
      <sz val="10"/>
      <color theme="1"/>
      <name val="Arachveulebrivi Thin"/>
      <family val="2"/>
    </font>
    <font>
      <b/>
      <i/>
      <sz val="10"/>
      <name val="Arachveulebrivi Thin"/>
      <family val="2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9"/>
      <name val="Arachveulebrivi Thin"/>
      <family val="2"/>
    </font>
    <font>
      <b/>
      <sz val="12"/>
      <color rgb="FFFF0000"/>
      <name val="Arachveulebrivi Thin"/>
      <family val="2"/>
    </font>
    <font>
      <b/>
      <sz val="10"/>
      <name val="Arachveulebrivi Thin"/>
      <family val="2"/>
    </font>
    <font>
      <b/>
      <sz val="11"/>
      <name val="Arachveulebrivi Thin"/>
      <family val="2"/>
    </font>
    <font>
      <sz val="11"/>
      <color theme="1"/>
      <name val="Sylfaen"/>
      <family val="2"/>
      <scheme val="minor"/>
    </font>
    <font>
      <b/>
      <i/>
      <sz val="12"/>
      <color rgb="FFFF0000"/>
      <name val="Arachveulebrivi Thin"/>
      <family val="2"/>
    </font>
    <font>
      <b/>
      <sz val="10"/>
      <name val="AcadNusx"/>
    </font>
    <font>
      <b/>
      <sz val="11"/>
      <color indexed="8"/>
      <name val="Arachveulebrivi Thin"/>
      <family val="2"/>
    </font>
    <font>
      <b/>
      <i/>
      <sz val="11"/>
      <color rgb="FFFF0000"/>
      <name val="Arachveulebrivi Thi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8"/>
      <color theme="1"/>
      <name val="Arachveulebrivi Thin"/>
      <family val="2"/>
    </font>
    <font>
      <u/>
      <sz val="10"/>
      <color indexed="12"/>
      <name val="Arial Cyr"/>
      <charset val="204"/>
    </font>
    <font>
      <b/>
      <sz val="18"/>
      <name val="Arachveulebrivi Thin"/>
      <family val="2"/>
    </font>
    <font>
      <b/>
      <sz val="12"/>
      <color indexed="8"/>
      <name val="Arachveulebrivi Thin"/>
      <family val="2"/>
    </font>
    <font>
      <sz val="11"/>
      <color indexed="8"/>
      <name val="Arachveulebrivi Thin"/>
      <family val="2"/>
    </font>
    <font>
      <i/>
      <sz val="11"/>
      <name val="Arachveulebrivi Thin"/>
      <family val="2"/>
    </font>
    <font>
      <i/>
      <sz val="12"/>
      <name val="Arachveulebrivi Thin"/>
      <family val="2"/>
    </font>
    <font>
      <b/>
      <sz val="10"/>
      <color theme="1"/>
      <name val="Arachveulebrivi Thin"/>
      <family val="2"/>
    </font>
    <font>
      <b/>
      <sz val="11"/>
      <name val="Arial"/>
      <family val="2"/>
      <charset val="204"/>
    </font>
    <font>
      <b/>
      <sz val="11"/>
      <color theme="1"/>
      <name val="Arachveulebrivi Thin"/>
      <family val="2"/>
    </font>
    <font>
      <b/>
      <sz val="11"/>
      <color theme="1"/>
      <name val="Arial"/>
      <family val="2"/>
      <charset val="204"/>
    </font>
    <font>
      <sz val="11"/>
      <name val="AcadNusx"/>
      <family val="2"/>
    </font>
    <font>
      <b/>
      <i/>
      <sz val="11"/>
      <name val="Arial"/>
      <family val="2"/>
    </font>
    <font>
      <b/>
      <sz val="11"/>
      <color theme="1"/>
      <name val="Arachveulebrivi Thin"/>
      <family val="2"/>
      <charset val="204"/>
    </font>
    <font>
      <sz val="10"/>
      <name val="Calibri"/>
      <family val="2"/>
    </font>
    <font>
      <b/>
      <sz val="12"/>
      <name val="Arachveulebrivi Thin"/>
      <family val="2"/>
    </font>
    <font>
      <b/>
      <sz val="16"/>
      <name val="Arachveulebrivi Thin"/>
      <family val="2"/>
    </font>
    <font>
      <b/>
      <sz val="28"/>
      <name val="Arachveulebrivi Thin"/>
      <family val="2"/>
    </font>
    <font>
      <b/>
      <i/>
      <sz val="18"/>
      <color theme="1"/>
      <name val="Arachveulebrivi Thin"/>
      <family val="2"/>
    </font>
    <font>
      <sz val="8"/>
      <name val="Arachveulebrivi Thin"/>
      <family val="2"/>
    </font>
    <font>
      <sz val="10"/>
      <name val="AcadNusx"/>
    </font>
    <font>
      <b/>
      <sz val="10"/>
      <color theme="1"/>
      <name val="Arachveulebrivi Thin"/>
      <family val="2"/>
      <charset val="204"/>
    </font>
    <font>
      <sz val="9"/>
      <color theme="1"/>
      <name val="Arachveulebrivi Thin"/>
      <family val="2"/>
      <charset val="204"/>
    </font>
    <font>
      <sz val="10"/>
      <color theme="1"/>
      <name val="Arial"/>
      <family val="2"/>
      <charset val="204"/>
    </font>
    <font>
      <sz val="10"/>
      <name val="Arachveulebrivi Thin"/>
      <family val="2"/>
      <charset val="1"/>
    </font>
    <font>
      <b/>
      <sz val="9"/>
      <name val="Arachveulebrivi Thin"/>
      <family val="2"/>
      <charset val="204"/>
    </font>
    <font>
      <sz val="8"/>
      <name val="Arachveulebrivi Thin"/>
      <family val="2"/>
      <charset val="204"/>
    </font>
    <font>
      <sz val="11"/>
      <color theme="1"/>
      <name val="Arial"/>
      <family val="2"/>
      <charset val="204"/>
    </font>
    <font>
      <b/>
      <sz val="10"/>
      <name val="Arachveulebrivi Thin"/>
      <family val="2"/>
      <charset val="204"/>
    </font>
    <font>
      <sz val="11"/>
      <name val="AcadNusx"/>
    </font>
    <font>
      <sz val="12"/>
      <name val="Arachveulebrivi Thin"/>
      <family val="2"/>
    </font>
    <font>
      <sz val="10"/>
      <name val="Times New Roman"/>
      <family val="1"/>
      <charset val="204"/>
    </font>
    <font>
      <vertAlign val="superscript"/>
      <sz val="10"/>
      <name val="AcadNusx"/>
    </font>
    <font>
      <sz val="10"/>
      <color rgb="FFFF0000"/>
      <name val="AcadNusx"/>
    </font>
    <font>
      <sz val="11"/>
      <color rgb="FFFF0000"/>
      <name val="AcadNusx"/>
    </font>
    <font>
      <b/>
      <sz val="11"/>
      <color theme="1"/>
      <name val="AcadNusx"/>
    </font>
    <font>
      <vertAlign val="superscript"/>
      <sz val="11"/>
      <name val="AcadNusx"/>
    </font>
    <font>
      <i/>
      <sz val="10"/>
      <name val="Arachveulebrivi Thin"/>
      <family val="2"/>
    </font>
    <font>
      <b/>
      <sz val="9"/>
      <name val="Arachveulebrivi Thin"/>
      <family val="2"/>
    </font>
    <font>
      <vertAlign val="superscript"/>
      <sz val="11"/>
      <color theme="1"/>
      <name val="Sylfaen"/>
      <family val="2"/>
      <scheme val="minor"/>
    </font>
    <font>
      <b/>
      <i/>
      <sz val="11"/>
      <name val="Arachveulebrivi Thin"/>
      <family val="2"/>
      <charset val="204"/>
    </font>
    <font>
      <i/>
      <sz val="11"/>
      <name val="Arachveulebrivi Thin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AcadNusx"/>
      <family val="2"/>
      <charset val="204"/>
    </font>
    <font>
      <i/>
      <sz val="11"/>
      <name val="AcadNusx"/>
    </font>
    <font>
      <b/>
      <i/>
      <sz val="11"/>
      <color rgb="FFFF0000"/>
      <name val="Arachveulebrivi Thin"/>
      <family val="2"/>
      <charset val="204"/>
    </font>
    <font>
      <sz val="9"/>
      <name val="Helv"/>
    </font>
    <font>
      <sz val="10"/>
      <color indexed="8"/>
      <name val="Arachveulebrivi Thin"/>
      <family val="2"/>
    </font>
    <font>
      <b/>
      <i/>
      <sz val="11"/>
      <color indexed="59"/>
      <name val="Arachveulebrivi Thin"/>
      <family val="2"/>
    </font>
    <font>
      <sz val="10"/>
      <color indexed="59"/>
      <name val="Arachveulebrivi Thin"/>
      <family val="2"/>
    </font>
    <font>
      <b/>
      <sz val="11"/>
      <color indexed="59"/>
      <name val="Arachveulebrivi Thin"/>
      <family val="2"/>
    </font>
    <font>
      <b/>
      <sz val="11"/>
      <color rgb="FF0070C0"/>
      <name val="Arachveulebrivi Thin"/>
      <family val="2"/>
      <charset val="204"/>
    </font>
    <font>
      <b/>
      <sz val="11"/>
      <color indexed="59"/>
      <name val="Arachveulebrivi Thin"/>
      <family val="2"/>
      <charset val="204"/>
    </font>
    <font>
      <b/>
      <i/>
      <sz val="11"/>
      <name val="ARTANUJI"/>
      <family val="2"/>
    </font>
    <font>
      <b/>
      <i/>
      <sz val="11"/>
      <name val="AcadNusx"/>
      <family val="2"/>
    </font>
    <font>
      <u/>
      <sz val="10"/>
      <color indexed="12"/>
      <name val="Arial Cyr"/>
      <family val="2"/>
      <charset val="204"/>
    </font>
    <font>
      <b/>
      <sz val="10"/>
      <color indexed="8"/>
      <name val="Arachveulebrivi Thin"/>
      <family val="2"/>
    </font>
    <font>
      <b/>
      <sz val="16"/>
      <name val="Arial"/>
      <family val="2"/>
      <charset val="204"/>
    </font>
    <font>
      <sz val="11"/>
      <color rgb="FF00B050"/>
      <name val="Arachveulebrivi Thin"/>
      <family val="2"/>
    </font>
    <font>
      <sz val="10"/>
      <color rgb="FF333300"/>
      <name val="Arial"/>
      <family val="2"/>
      <charset val="204"/>
    </font>
    <font>
      <sz val="14"/>
      <name val="AcadNusx"/>
      <family val="2"/>
    </font>
    <font>
      <sz val="10"/>
      <name val="Sylfaen"/>
      <family val="2"/>
      <charset val="204"/>
      <scheme val="minor"/>
    </font>
    <font>
      <sz val="11"/>
      <color rgb="FFFF0000"/>
      <name val="Arachveulebrivi Thin"/>
      <family val="2"/>
    </font>
    <font>
      <sz val="10"/>
      <color rgb="FFFF0000"/>
      <name val="Arachveulebrivi Thin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66">
    <xf numFmtId="0" fontId="0" fillId="0" borderId="0"/>
    <xf numFmtId="0" fontId="2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21" borderId="5" applyNumberFormat="0" applyAlignment="0" applyProtection="0"/>
    <xf numFmtId="0" fontId="35" fillId="21" borderId="5" applyNumberFormat="0" applyAlignment="0" applyProtection="0"/>
    <xf numFmtId="0" fontId="35" fillId="21" borderId="5" applyNumberFormat="0" applyAlignment="0" applyProtection="0"/>
    <xf numFmtId="0" fontId="35" fillId="21" borderId="5" applyNumberFormat="0" applyAlignment="0" applyProtection="0"/>
    <xf numFmtId="0" fontId="35" fillId="21" borderId="5" applyNumberFormat="0" applyAlignment="0" applyProtection="0"/>
    <xf numFmtId="0" fontId="35" fillId="21" borderId="5" applyNumberFormat="0" applyAlignment="0" applyProtection="0"/>
    <xf numFmtId="0" fontId="35" fillId="21" borderId="5" applyNumberFormat="0" applyAlignment="0" applyProtection="0"/>
    <xf numFmtId="0" fontId="35" fillId="21" borderId="5" applyNumberFormat="0" applyAlignment="0" applyProtection="0"/>
    <xf numFmtId="0" fontId="36" fillId="22" borderId="6" applyNumberFormat="0" applyAlignment="0" applyProtection="0"/>
    <xf numFmtId="0" fontId="36" fillId="22" borderId="6" applyNumberFormat="0" applyAlignment="0" applyProtection="0"/>
    <xf numFmtId="0" fontId="36" fillId="22" borderId="6" applyNumberFormat="0" applyAlignment="0" applyProtection="0"/>
    <xf numFmtId="0" fontId="36" fillId="22" borderId="6" applyNumberFormat="0" applyAlignment="0" applyProtection="0"/>
    <xf numFmtId="0" fontId="36" fillId="22" borderId="6" applyNumberFormat="0" applyAlignment="0" applyProtection="0"/>
    <xf numFmtId="0" fontId="36" fillId="22" borderId="6" applyNumberFormat="0" applyAlignment="0" applyProtection="0"/>
    <xf numFmtId="0" fontId="36" fillId="22" borderId="6" applyNumberFormat="0" applyAlignment="0" applyProtection="0"/>
    <xf numFmtId="0" fontId="36" fillId="22" borderId="6" applyNumberFormat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8" borderId="5" applyNumberFormat="0" applyAlignment="0" applyProtection="0"/>
    <xf numFmtId="0" fontId="42" fillId="8" borderId="5" applyNumberFormat="0" applyAlignment="0" applyProtection="0"/>
    <xf numFmtId="0" fontId="42" fillId="8" borderId="5" applyNumberFormat="0" applyAlignment="0" applyProtection="0"/>
    <xf numFmtId="0" fontId="42" fillId="8" borderId="5" applyNumberFormat="0" applyAlignment="0" applyProtection="0"/>
    <xf numFmtId="0" fontId="42" fillId="8" borderId="5" applyNumberFormat="0" applyAlignment="0" applyProtection="0"/>
    <xf numFmtId="0" fontId="42" fillId="8" borderId="5" applyNumberFormat="0" applyAlignment="0" applyProtection="0"/>
    <xf numFmtId="0" fontId="42" fillId="8" borderId="5" applyNumberFormat="0" applyAlignment="0" applyProtection="0"/>
    <xf numFmtId="0" fontId="42" fillId="8" borderId="5" applyNumberFormat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24" borderId="11" applyNumberFormat="0" applyFont="0" applyAlignment="0" applyProtection="0"/>
    <xf numFmtId="0" fontId="12" fillId="24" borderId="11" applyNumberFormat="0" applyFont="0" applyAlignment="0" applyProtection="0"/>
    <xf numFmtId="0" fontId="12" fillId="24" borderId="11" applyNumberFormat="0" applyFont="0" applyAlignment="0" applyProtection="0"/>
    <xf numFmtId="0" fontId="12" fillId="24" borderId="11" applyNumberFormat="0" applyFont="0" applyAlignment="0" applyProtection="0"/>
    <xf numFmtId="0" fontId="12" fillId="24" borderId="11" applyNumberFormat="0" applyFont="0" applyAlignment="0" applyProtection="0"/>
    <xf numFmtId="0" fontId="12" fillId="24" borderId="11" applyNumberFormat="0" applyFont="0" applyAlignment="0" applyProtection="0"/>
    <xf numFmtId="0" fontId="12" fillId="24" borderId="11" applyNumberFormat="0" applyFont="0" applyAlignment="0" applyProtection="0"/>
    <xf numFmtId="0" fontId="12" fillId="24" borderId="11" applyNumberFormat="0" applyFont="0" applyAlignment="0" applyProtection="0"/>
    <xf numFmtId="0" fontId="46" fillId="21" borderId="12" applyNumberFormat="0" applyAlignment="0" applyProtection="0"/>
    <xf numFmtId="0" fontId="46" fillId="21" borderId="12" applyNumberFormat="0" applyAlignment="0" applyProtection="0"/>
    <xf numFmtId="0" fontId="46" fillId="21" borderId="12" applyNumberFormat="0" applyAlignment="0" applyProtection="0"/>
    <xf numFmtId="0" fontId="46" fillId="21" borderId="12" applyNumberFormat="0" applyAlignment="0" applyProtection="0"/>
    <xf numFmtId="0" fontId="46" fillId="21" borderId="12" applyNumberFormat="0" applyAlignment="0" applyProtection="0"/>
    <xf numFmtId="0" fontId="46" fillId="21" borderId="12" applyNumberFormat="0" applyAlignment="0" applyProtection="0"/>
    <xf numFmtId="0" fontId="46" fillId="21" borderId="12" applyNumberFormat="0" applyAlignment="0" applyProtection="0"/>
    <xf numFmtId="0" fontId="46" fillId="21" borderId="12" applyNumberFormat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/>
    <xf numFmtId="0" fontId="50" fillId="0" borderId="0"/>
    <xf numFmtId="0" fontId="50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50" fillId="0" borderId="0"/>
    <xf numFmtId="167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06" fillId="0" borderId="0" applyNumberFormat="0" applyFill="0" applyBorder="0" applyAlignment="0" applyProtection="0">
      <alignment vertical="top"/>
      <protection locked="0"/>
    </xf>
  </cellStyleXfs>
  <cellXfs count="932">
    <xf numFmtId="0" fontId="0" fillId="0" borderId="0" xfId="0"/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2" fontId="3" fillId="0" borderId="0" xfId="0" applyNumberFormat="1" applyFont="1"/>
    <xf numFmtId="0" fontId="3" fillId="0" borderId="0" xfId="0" applyFont="1" applyAlignment="1">
      <alignment horizontal="right" vertical="center"/>
    </xf>
    <xf numFmtId="0" fontId="3" fillId="0" borderId="0" xfId="0" applyFont="1" applyFill="1"/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15" fillId="0" borderId="0" xfId="3" applyFont="1" applyAlignment="1">
      <alignment horizontal="center" vertical="top" wrapText="1"/>
    </xf>
    <xf numFmtId="0" fontId="19" fillId="0" borderId="1" xfId="3" quotePrefix="1" applyFont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left" vertical="center" wrapText="1"/>
    </xf>
    <xf numFmtId="2" fontId="15" fillId="0" borderId="0" xfId="3" applyNumberFormat="1" applyFont="1" applyAlignment="1">
      <alignment horizontal="center" vertical="top" wrapText="1"/>
    </xf>
    <xf numFmtId="0" fontId="15" fillId="2" borderId="1" xfId="3" applyNumberFormat="1" applyFont="1" applyFill="1" applyBorder="1" applyAlignment="1">
      <alignment horizontal="center" vertical="center" wrapText="1"/>
    </xf>
    <xf numFmtId="0" fontId="55" fillId="2" borderId="1" xfId="3" applyNumberFormat="1" applyFont="1" applyFill="1" applyBorder="1" applyAlignment="1">
      <alignment horizontal="center" vertical="center" wrapText="1"/>
    </xf>
    <xf numFmtId="0" fontId="55" fillId="2" borderId="1" xfId="3" applyNumberFormat="1" applyFont="1" applyFill="1" applyBorder="1" applyAlignment="1">
      <alignment horizontal="left" vertical="center" wrapText="1"/>
    </xf>
    <xf numFmtId="14" fontId="15" fillId="0" borderId="0" xfId="3" applyNumberFormat="1" applyFont="1" applyAlignment="1">
      <alignment horizontal="center" vertical="top" wrapText="1"/>
    </xf>
    <xf numFmtId="0" fontId="15" fillId="2" borderId="1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 vertical="top" wrapText="1"/>
    </xf>
    <xf numFmtId="0" fontId="26" fillId="0" borderId="0" xfId="3" applyFont="1" applyBorder="1" applyAlignment="1">
      <alignment horizontal="center" vertical="top" wrapText="1"/>
    </xf>
    <xf numFmtId="0" fontId="15" fillId="0" borderId="0" xfId="3" applyFont="1" applyBorder="1" applyAlignment="1">
      <alignment vertical="top" wrapText="1"/>
    </xf>
    <xf numFmtId="0" fontId="15" fillId="0" borderId="0" xfId="3" applyFont="1" applyAlignment="1">
      <alignment horizontal="left" vertical="top" wrapText="1"/>
    </xf>
    <xf numFmtId="0" fontId="15" fillId="0" borderId="0" xfId="3" applyFont="1" applyAlignment="1">
      <alignment vertical="top" wrapText="1"/>
    </xf>
    <xf numFmtId="169" fontId="14" fillId="2" borderId="1" xfId="3" applyNumberFormat="1" applyFont="1" applyFill="1" applyBorder="1" applyAlignment="1">
      <alignment horizontal="right" vertical="center"/>
    </xf>
    <xf numFmtId="4" fontId="56" fillId="0" borderId="1" xfId="3" applyNumberFormat="1" applyFont="1" applyBorder="1" applyAlignment="1">
      <alignment horizontal="right" vertical="center" wrapText="1"/>
    </xf>
    <xf numFmtId="169" fontId="56" fillId="2" borderId="1" xfId="3" applyNumberFormat="1" applyFont="1" applyFill="1" applyBorder="1" applyAlignment="1">
      <alignment horizontal="right" vertical="center"/>
    </xf>
    <xf numFmtId="169" fontId="57" fillId="2" borderId="1" xfId="3" applyNumberFormat="1" applyFont="1" applyFill="1" applyBorder="1" applyAlignment="1">
      <alignment horizontal="right" vertical="center"/>
    </xf>
    <xf numFmtId="169" fontId="31" fillId="2" borderId="1" xfId="3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3" quotePrefix="1" applyFont="1" applyBorder="1" applyAlignment="1">
      <alignment horizontal="center" vertical="center" wrapText="1"/>
    </xf>
    <xf numFmtId="0" fontId="15" fillId="0" borderId="0" xfId="3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3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2" fontId="5" fillId="0" borderId="3" xfId="3" applyNumberFormat="1" applyFont="1" applyFill="1" applyBorder="1" applyAlignment="1">
      <alignment wrapText="1"/>
    </xf>
    <xf numFmtId="0" fontId="26" fillId="0" borderId="2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/>
    <xf numFmtId="0" fontId="5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right"/>
    </xf>
    <xf numFmtId="2" fontId="4" fillId="0" borderId="3" xfId="0" applyNumberFormat="1" applyFont="1" applyFill="1" applyBorder="1" applyAlignment="1"/>
    <xf numFmtId="0" fontId="4" fillId="0" borderId="4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/>
    </xf>
    <xf numFmtId="0" fontId="5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2" fontId="5" fillId="0" borderId="3" xfId="0" applyNumberFormat="1" applyFont="1" applyFill="1" applyBorder="1" applyAlignment="1"/>
    <xf numFmtId="2" fontId="4" fillId="0" borderId="3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4" fontId="31" fillId="0" borderId="1" xfId="0" applyNumberFormat="1" applyFont="1" applyBorder="1" applyAlignment="1">
      <alignment horizontal="right"/>
    </xf>
    <xf numFmtId="0" fontId="9" fillId="0" borderId="15" xfId="0" applyFont="1" applyBorder="1" applyAlignment="1"/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9" fontId="9" fillId="0" borderId="15" xfId="0" applyNumberFormat="1" applyFont="1" applyBorder="1" applyAlignment="1">
      <alignment horizontal="right"/>
    </xf>
    <xf numFmtId="2" fontId="4" fillId="0" borderId="20" xfId="0" applyNumberFormat="1" applyFont="1" applyFill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/>
    </xf>
    <xf numFmtId="0" fontId="58" fillId="0" borderId="2" xfId="0" applyFont="1" applyFill="1" applyBorder="1"/>
    <xf numFmtId="0" fontId="58" fillId="0" borderId="2" xfId="0" applyFont="1" applyFill="1" applyBorder="1" applyAlignment="1">
      <alignment horizontal="center" vertical="center" wrapText="1"/>
    </xf>
    <xf numFmtId="0" fontId="58" fillId="0" borderId="2" xfId="0" quotePrefix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right"/>
    </xf>
    <xf numFmtId="2" fontId="4" fillId="0" borderId="18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wrapText="1"/>
    </xf>
    <xf numFmtId="2" fontId="58" fillId="0" borderId="2" xfId="0" applyNumberFormat="1" applyFont="1" applyFill="1" applyBorder="1" applyAlignment="1">
      <alignment horizontal="right" vertical="center"/>
    </xf>
    <xf numFmtId="0" fontId="51" fillId="0" borderId="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2" fontId="4" fillId="0" borderId="21" xfId="0" applyNumberFormat="1" applyFont="1" applyFill="1" applyBorder="1" applyAlignment="1"/>
    <xf numFmtId="0" fontId="58" fillId="0" borderId="2" xfId="0" quotePrefix="1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/>
    <xf numFmtId="2" fontId="4" fillId="0" borderId="17" xfId="0" applyNumberFormat="1" applyFont="1" applyFill="1" applyBorder="1"/>
    <xf numFmtId="2" fontId="4" fillId="0" borderId="20" xfId="0" applyNumberFormat="1" applyFont="1" applyFill="1" applyBorder="1"/>
    <xf numFmtId="0" fontId="5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/>
    <xf numFmtId="0" fontId="51" fillId="0" borderId="3" xfId="0" applyFont="1" applyFill="1" applyBorder="1" applyAlignment="1">
      <alignment horizontal="center" wrapText="1"/>
    </xf>
    <xf numFmtId="0" fontId="58" fillId="0" borderId="2" xfId="0" applyFont="1" applyFill="1" applyBorder="1" applyAlignment="1">
      <alignment horizontal="right"/>
    </xf>
    <xf numFmtId="0" fontId="51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/>
    <xf numFmtId="0" fontId="58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/>
    </xf>
    <xf numFmtId="0" fontId="58" fillId="0" borderId="2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66" fontId="4" fillId="0" borderId="3" xfId="0" applyNumberFormat="1" applyFont="1" applyFill="1" applyBorder="1" applyAlignment="1"/>
    <xf numFmtId="0" fontId="58" fillId="0" borderId="3" xfId="0" applyFont="1" applyFill="1" applyBorder="1" applyAlignment="1"/>
    <xf numFmtId="0" fontId="58" fillId="0" borderId="4" xfId="0" applyFont="1" applyFill="1" applyBorder="1" applyAlignment="1"/>
    <xf numFmtId="2" fontId="58" fillId="0" borderId="2" xfId="0" applyNumberFormat="1" applyFont="1" applyFill="1" applyBorder="1" applyAlignment="1">
      <alignment vertical="center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25" fillId="0" borderId="2" xfId="0" quotePrefix="1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right"/>
    </xf>
    <xf numFmtId="0" fontId="15" fillId="0" borderId="0" xfId="3" applyFont="1" applyAlignment="1">
      <alignment horizontal="center" vertical="top" wrapText="1"/>
    </xf>
    <xf numFmtId="0" fontId="65" fillId="0" borderId="0" xfId="0" applyFont="1" applyFill="1" applyAlignment="1">
      <alignment vertical="center"/>
    </xf>
    <xf numFmtId="0" fontId="15" fillId="0" borderId="1" xfId="3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right"/>
    </xf>
    <xf numFmtId="169" fontId="28" fillId="2" borderId="1" xfId="3" applyNumberFormat="1" applyFont="1" applyFill="1" applyBorder="1" applyAlignment="1">
      <alignment horizontal="right"/>
    </xf>
    <xf numFmtId="0" fontId="4" fillId="26" borderId="1" xfId="0" applyFont="1" applyFill="1" applyBorder="1" applyAlignment="1">
      <alignment horizontal="center" vertical="top"/>
    </xf>
    <xf numFmtId="0" fontId="4" fillId="26" borderId="1" xfId="0" applyFont="1" applyFill="1" applyBorder="1" applyAlignment="1">
      <alignment horizontal="center" vertical="center"/>
    </xf>
    <xf numFmtId="0" fontId="13" fillId="26" borderId="1" xfId="0" applyFont="1" applyFill="1" applyBorder="1" applyAlignment="1">
      <alignment horizontal="left" wrapText="1"/>
    </xf>
    <xf numFmtId="0" fontId="9" fillId="26" borderId="1" xfId="0" applyFont="1" applyFill="1" applyBorder="1" applyAlignment="1">
      <alignment horizontal="center"/>
    </xf>
    <xf numFmtId="0" fontId="9" fillId="26" borderId="1" xfId="0" applyFont="1" applyFill="1" applyBorder="1" applyAlignment="1">
      <alignment horizontal="right"/>
    </xf>
    <xf numFmtId="0" fontId="9" fillId="26" borderId="1" xfId="0" applyFont="1" applyFill="1" applyBorder="1" applyAlignment="1"/>
    <xf numFmtId="2" fontId="9" fillId="26" borderId="1" xfId="0" applyNumberFormat="1" applyFont="1" applyFill="1" applyBorder="1" applyAlignment="1">
      <alignment horizontal="right"/>
    </xf>
    <xf numFmtId="4" fontId="9" fillId="26" borderId="1" xfId="0" applyNumberFormat="1" applyFont="1" applyFill="1" applyBorder="1" applyAlignment="1">
      <alignment horizontal="right"/>
    </xf>
    <xf numFmtId="0" fontId="3" fillId="25" borderId="1" xfId="0" applyFont="1" applyFill="1" applyBorder="1" applyAlignment="1">
      <alignment horizontal="center" vertical="top"/>
    </xf>
    <xf numFmtId="0" fontId="3" fillId="25" borderId="1" xfId="0" applyFont="1" applyFill="1" applyBorder="1" applyAlignment="1">
      <alignment horizontal="center" vertical="center"/>
    </xf>
    <xf numFmtId="0" fontId="9" fillId="25" borderId="1" xfId="0" applyFont="1" applyFill="1" applyBorder="1" applyAlignment="1">
      <alignment horizontal="center" wrapText="1"/>
    </xf>
    <xf numFmtId="0" fontId="3" fillId="25" borderId="1" xfId="0" applyFont="1" applyFill="1" applyBorder="1" applyAlignment="1">
      <alignment horizontal="right"/>
    </xf>
    <xf numFmtId="2" fontId="3" fillId="25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2" fontId="4" fillId="0" borderId="3" xfId="0" applyNumberFormat="1" applyFont="1" applyBorder="1" applyAlignment="1">
      <alignment horizontal="right"/>
    </xf>
    <xf numFmtId="2" fontId="5" fillId="0" borderId="3" xfId="3" applyNumberFormat="1" applyFont="1" applyBorder="1" applyAlignment="1">
      <alignment horizontal="right" wrapText="1"/>
    </xf>
    <xf numFmtId="2" fontId="4" fillId="0" borderId="4" xfId="0" applyNumberFormat="1" applyFont="1" applyBorder="1" applyAlignment="1">
      <alignment horizontal="right"/>
    </xf>
    <xf numFmtId="0" fontId="70" fillId="0" borderId="3" xfId="4" applyFont="1" applyBorder="1" applyAlignment="1">
      <alignment horizontal="center" wrapText="1"/>
    </xf>
    <xf numFmtId="0" fontId="60" fillId="0" borderId="2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right"/>
    </xf>
    <xf numFmtId="2" fontId="58" fillId="0" borderId="2" xfId="0" applyNumberFormat="1" applyFont="1" applyBorder="1" applyAlignment="1">
      <alignment horizontal="right" vertical="center"/>
    </xf>
    <xf numFmtId="0" fontId="5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2" fontId="4" fillId="0" borderId="3" xfId="0" applyNumberFormat="1" applyFont="1" applyBorder="1"/>
    <xf numFmtId="0" fontId="51" fillId="0" borderId="3" xfId="0" applyFont="1" applyBorder="1" applyAlignment="1">
      <alignment horizontal="center"/>
    </xf>
    <xf numFmtId="0" fontId="5" fillId="0" borderId="3" xfId="3" applyFont="1" applyBorder="1" applyAlignment="1">
      <alignment horizontal="center" wrapText="1"/>
    </xf>
    <xf numFmtId="2" fontId="5" fillId="0" borderId="3" xfId="3" applyNumberFormat="1" applyFont="1" applyBorder="1" applyAlignment="1">
      <alignment wrapText="1"/>
    </xf>
    <xf numFmtId="0" fontId="5" fillId="0" borderId="3" xfId="3" applyFont="1" applyBorder="1" applyAlignment="1">
      <alignment wrapText="1"/>
    </xf>
    <xf numFmtId="0" fontId="71" fillId="0" borderId="0" xfId="3" applyFont="1" applyAlignment="1">
      <alignment vertical="center"/>
    </xf>
    <xf numFmtId="0" fontId="4" fillId="0" borderId="3" xfId="0" applyFont="1" applyBorder="1" applyAlignment="1">
      <alignment vertical="top" wrapText="1"/>
    </xf>
    <xf numFmtId="0" fontId="5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2" fontId="4" fillId="0" borderId="4" xfId="0" applyNumberFormat="1" applyFont="1" applyBorder="1"/>
    <xf numFmtId="2" fontId="25" fillId="0" borderId="2" xfId="0" applyNumberFormat="1" applyFont="1" applyFill="1" applyBorder="1" applyAlignment="1">
      <alignment horizontal="right" vertical="center"/>
    </xf>
    <xf numFmtId="0" fontId="71" fillId="0" borderId="0" xfId="3" applyFont="1" applyFill="1" applyAlignment="1">
      <alignment horizontal="center" vertical="center"/>
    </xf>
    <xf numFmtId="2" fontId="11" fillId="0" borderId="3" xfId="0" applyNumberFormat="1" applyFont="1" applyFill="1" applyBorder="1" applyAlignment="1">
      <alignment horizontal="right"/>
    </xf>
    <xf numFmtId="0" fontId="73" fillId="0" borderId="3" xfId="0" applyFont="1" applyFill="1" applyBorder="1" applyAlignment="1">
      <alignment horizontal="center" vertical="center"/>
    </xf>
    <xf numFmtId="0" fontId="75" fillId="2" borderId="1" xfId="3" applyNumberFormat="1" applyFont="1" applyFill="1" applyBorder="1" applyAlignment="1">
      <alignment horizontal="center" vertical="center" wrapText="1"/>
    </xf>
    <xf numFmtId="0" fontId="76" fillId="0" borderId="2" xfId="0" quotePrefix="1" applyFont="1" applyFill="1" applyBorder="1" applyAlignment="1">
      <alignment horizontal="center" vertical="center" wrapText="1"/>
    </xf>
    <xf numFmtId="4" fontId="29" fillId="0" borderId="2" xfId="4" applyNumberFormat="1" applyFont="1" applyFill="1" applyBorder="1" applyAlignment="1">
      <alignment vertical="center"/>
    </xf>
    <xf numFmtId="4" fontId="25" fillId="0" borderId="2" xfId="0" applyNumberFormat="1" applyFont="1" applyFill="1" applyBorder="1" applyAlignment="1">
      <alignment vertical="center"/>
    </xf>
    <xf numFmtId="4" fontId="29" fillId="0" borderId="2" xfId="4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77" fillId="0" borderId="3" xfId="0" applyFont="1" applyFill="1" applyBorder="1" applyAlignment="1">
      <alignment horizontal="center"/>
    </xf>
    <xf numFmtId="2" fontId="5" fillId="0" borderId="3" xfId="357" applyNumberFormat="1" applyFont="1" applyFill="1" applyBorder="1" applyAlignment="1">
      <alignment horizontal="right"/>
    </xf>
    <xf numFmtId="166" fontId="5" fillId="0" borderId="3" xfId="0" applyNumberFormat="1" applyFont="1" applyFill="1" applyBorder="1" applyAlignment="1"/>
    <xf numFmtId="2" fontId="5" fillId="0" borderId="0" xfId="357" applyNumberFormat="1" applyFont="1" applyFill="1" applyBorder="1" applyAlignment="1">
      <alignment horizontal="right"/>
    </xf>
    <xf numFmtId="0" fontId="4" fillId="0" borderId="3" xfId="0" applyFont="1" applyBorder="1"/>
    <xf numFmtId="0" fontId="51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0" fontId="58" fillId="0" borderId="2" xfId="0" quotePrefix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/>
    </xf>
    <xf numFmtId="2" fontId="11" fillId="0" borderId="2" xfId="0" applyNumberFormat="1" applyFont="1" applyBorder="1" applyAlignment="1">
      <alignment horizontal="right" vertical="center"/>
    </xf>
    <xf numFmtId="2" fontId="15" fillId="0" borderId="17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78" fillId="0" borderId="0" xfId="0" applyFont="1"/>
    <xf numFmtId="0" fontId="4" fillId="0" borderId="4" xfId="0" applyFont="1" applyBorder="1"/>
    <xf numFmtId="2" fontId="11" fillId="0" borderId="4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15" fillId="0" borderId="0" xfId="0" applyNumberFormat="1" applyFont="1" applyAlignment="1">
      <alignment horizontal="right" vertical="center"/>
    </xf>
    <xf numFmtId="2" fontId="51" fillId="0" borderId="3" xfId="0" applyNumberFormat="1" applyFont="1" applyBorder="1" applyAlignment="1">
      <alignment horizontal="right"/>
    </xf>
    <xf numFmtId="164" fontId="58" fillId="0" borderId="2" xfId="0" applyNumberFormat="1" applyFont="1" applyBorder="1" applyAlignment="1">
      <alignment horizontal="right" vertical="center"/>
    </xf>
    <xf numFmtId="0" fontId="58" fillId="0" borderId="2" xfId="0" quotePrefix="1" applyFont="1" applyBorder="1" applyAlignment="1">
      <alignment horizontal="center" vertical="center"/>
    </xf>
    <xf numFmtId="0" fontId="51" fillId="0" borderId="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vertical="center"/>
    </xf>
    <xf numFmtId="0" fontId="77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23" fillId="0" borderId="3" xfId="0" applyFont="1" applyBorder="1" applyAlignment="1">
      <alignment horizontal="left" wrapText="1"/>
    </xf>
    <xf numFmtId="1" fontId="4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3" xfId="0" applyFont="1" applyBorder="1" applyAlignment="1"/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2" fontId="25" fillId="0" borderId="17" xfId="0" applyNumberFormat="1" applyFont="1" applyBorder="1" applyAlignment="1">
      <alignment horizontal="right" vertical="center"/>
    </xf>
    <xf numFmtId="0" fontId="80" fillId="0" borderId="0" xfId="2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7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3" xfId="357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/>
    </xf>
    <xf numFmtId="0" fontId="81" fillId="0" borderId="23" xfId="0" applyFont="1" applyBorder="1" applyAlignment="1">
      <alignment horizontal="center"/>
    </xf>
    <xf numFmtId="0" fontId="81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80" fillId="0" borderId="0" xfId="2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70" fillId="0" borderId="3" xfId="0" applyFont="1" applyBorder="1" applyAlignment="1">
      <alignment horizontal="center"/>
    </xf>
    <xf numFmtId="0" fontId="70" fillId="0" borderId="0" xfId="0" applyFont="1" applyFill="1" applyBorder="1" applyAlignment="1">
      <alignment horizontal="center" wrapText="1"/>
    </xf>
    <xf numFmtId="0" fontId="71" fillId="0" borderId="3" xfId="2" applyFont="1" applyBorder="1" applyAlignment="1">
      <alignment horizontal="center"/>
    </xf>
    <xf numFmtId="0" fontId="71" fillId="0" borderId="0" xfId="2" applyFont="1" applyBorder="1" applyAlignment="1">
      <alignment horizontal="center"/>
    </xf>
    <xf numFmtId="164" fontId="5" fillId="0" borderId="0" xfId="357" applyNumberFormat="1" applyFont="1" applyFill="1" applyBorder="1" applyAlignment="1">
      <alignment horizontal="right"/>
    </xf>
    <xf numFmtId="0" fontId="79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vertical="center"/>
    </xf>
    <xf numFmtId="2" fontId="5" fillId="0" borderId="20" xfId="0" applyNumberFormat="1" applyFont="1" applyFill="1" applyBorder="1" applyAlignment="1">
      <alignment vertical="center"/>
    </xf>
    <xf numFmtId="2" fontId="5" fillId="0" borderId="21" xfId="0" applyNumberFormat="1" applyFont="1" applyFill="1" applyBorder="1" applyAlignment="1"/>
    <xf numFmtId="164" fontId="5" fillId="0" borderId="3" xfId="357" applyNumberFormat="1" applyFont="1" applyFill="1" applyBorder="1" applyAlignment="1">
      <alignment horizontal="right"/>
    </xf>
    <xf numFmtId="0" fontId="5" fillId="0" borderId="4" xfId="0" applyFont="1" applyFill="1" applyBorder="1" applyAlignment="1"/>
    <xf numFmtId="2" fontId="5" fillId="0" borderId="4" xfId="0" applyNumberFormat="1" applyFont="1" applyFill="1" applyBorder="1" applyAlignment="1"/>
    <xf numFmtId="2" fontId="5" fillId="0" borderId="18" xfId="0" applyNumberFormat="1" applyFont="1" applyFill="1" applyBorder="1" applyAlignment="1"/>
    <xf numFmtId="2" fontId="23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58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51" fillId="0" borderId="3" xfId="0" quotePrefix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5" fillId="0" borderId="3" xfId="0" applyFont="1" applyBorder="1" applyAlignment="1"/>
    <xf numFmtId="164" fontId="5" fillId="0" borderId="0" xfId="0" applyNumberFormat="1" applyFont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25" fillId="0" borderId="17" xfId="0" applyNumberFormat="1" applyFont="1" applyBorder="1" applyAlignment="1">
      <alignment horizontal="right" vertical="center" wrapText="1"/>
    </xf>
    <xf numFmtId="2" fontId="5" fillId="0" borderId="2" xfId="357" applyNumberFormat="1" applyFont="1" applyBorder="1" applyAlignment="1">
      <alignment horizontal="center" vertical="center" wrapText="1"/>
    </xf>
    <xf numFmtId="0" fontId="25" fillId="0" borderId="2" xfId="0" quotePrefix="1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60" fillId="0" borderId="17" xfId="0" applyFont="1" applyBorder="1" applyAlignment="1">
      <alignment horizontal="center" vertical="center" wrapText="1"/>
    </xf>
    <xf numFmtId="2" fontId="58" fillId="0" borderId="2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4" fillId="0" borderId="3" xfId="0" applyNumberFormat="1" applyFont="1" applyBorder="1" applyAlignment="1"/>
    <xf numFmtId="4" fontId="4" fillId="0" borderId="0" xfId="0" applyNumberFormat="1" applyFont="1" applyAlignment="1"/>
    <xf numFmtId="4" fontId="4" fillId="0" borderId="3" xfId="0" applyNumberFormat="1" applyFont="1" applyBorder="1" applyAlignment="1"/>
    <xf numFmtId="4" fontId="4" fillId="0" borderId="21" xfId="0" applyNumberFormat="1" applyFont="1" applyBorder="1" applyAlignment="1"/>
    <xf numFmtId="0" fontId="51" fillId="0" borderId="21" xfId="0" applyFont="1" applyBorder="1" applyAlignment="1">
      <alignment horizontal="center"/>
    </xf>
    <xf numFmtId="2" fontId="29" fillId="0" borderId="2" xfId="0" applyNumberFormat="1" applyFont="1" applyBorder="1" applyAlignment="1">
      <alignment horizontal="right" vertical="center" wrapText="1"/>
    </xf>
    <xf numFmtId="0" fontId="82" fillId="0" borderId="0" xfId="0" applyFont="1" applyAlignment="1">
      <alignment vertical="center"/>
    </xf>
    <xf numFmtId="2" fontId="29" fillId="0" borderId="17" xfId="0" applyNumberFormat="1" applyFont="1" applyBorder="1" applyAlignment="1">
      <alignment horizontal="right" vertical="center" wrapText="1"/>
    </xf>
    <xf numFmtId="0" fontId="82" fillId="0" borderId="0" xfId="0" applyFont="1" applyAlignment="1">
      <alignment horizontal="center" vertical="top" wrapText="1"/>
    </xf>
    <xf numFmtId="0" fontId="71" fillId="0" borderId="19" xfId="0" applyFont="1" applyBorder="1" applyAlignment="1">
      <alignment horizontal="center" wrapText="1"/>
    </xf>
    <xf numFmtId="0" fontId="29" fillId="0" borderId="19" xfId="4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7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/>
    </xf>
    <xf numFmtId="2" fontId="29" fillId="0" borderId="2" xfId="0" applyNumberFormat="1" applyFont="1" applyFill="1" applyBorder="1" applyAlignment="1">
      <alignment horizontal="right" vertical="center"/>
    </xf>
    <xf numFmtId="0" fontId="71" fillId="0" borderId="2" xfId="0" applyFont="1" applyFill="1" applyBorder="1" applyAlignment="1">
      <alignment horizontal="right" vertical="center"/>
    </xf>
    <xf numFmtId="2" fontId="71" fillId="0" borderId="2" xfId="0" applyNumberFormat="1" applyFont="1" applyFill="1" applyBorder="1" applyAlignment="1">
      <alignment horizontal="right" vertical="center"/>
    </xf>
    <xf numFmtId="0" fontId="84" fillId="0" borderId="0" xfId="0" applyFont="1" applyFill="1" applyAlignment="1">
      <alignment vertical="center"/>
    </xf>
    <xf numFmtId="0" fontId="84" fillId="0" borderId="0" xfId="0" applyFont="1" applyFill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2" fontId="85" fillId="0" borderId="0" xfId="0" applyNumberFormat="1" applyFont="1"/>
    <xf numFmtId="0" fontId="71" fillId="0" borderId="3" xfId="0" applyFont="1" applyFill="1" applyBorder="1" applyAlignment="1">
      <alignment horizontal="center" vertical="center" wrapText="1"/>
    </xf>
    <xf numFmtId="2" fontId="85" fillId="0" borderId="0" xfId="0" applyNumberFormat="1" applyFont="1" applyFill="1" applyAlignment="1">
      <alignment horizontal="center" vertical="center"/>
    </xf>
    <xf numFmtId="166" fontId="5" fillId="0" borderId="3" xfId="0" applyNumberFormat="1" applyFont="1" applyFill="1" applyBorder="1" applyAlignment="1">
      <alignment horizontal="right"/>
    </xf>
    <xf numFmtId="2" fontId="84" fillId="0" borderId="0" xfId="0" applyNumberFormat="1" applyFont="1" applyFill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2" fontId="5" fillId="0" borderId="0" xfId="357" applyNumberFormat="1" applyFont="1" applyAlignment="1">
      <alignment horizontal="right"/>
    </xf>
    <xf numFmtId="2" fontId="84" fillId="0" borderId="0" xfId="0" applyNumberFormat="1" applyFont="1" applyFill="1" applyAlignment="1">
      <alignment horizontal="center" vertical="center"/>
    </xf>
    <xf numFmtId="0" fontId="71" fillId="0" borderId="4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2" fontId="65" fillId="0" borderId="0" xfId="0" applyNumberFormat="1" applyFont="1" applyFill="1" applyAlignment="1">
      <alignment vertical="center"/>
    </xf>
    <xf numFmtId="0" fontId="29" fillId="0" borderId="2" xfId="0" applyFont="1" applyFill="1" applyBorder="1" applyAlignment="1">
      <alignment horizontal="right" vertical="center" wrapText="1"/>
    </xf>
    <xf numFmtId="2" fontId="29" fillId="0" borderId="2" xfId="0" applyNumberFormat="1" applyFont="1" applyFill="1" applyBorder="1" applyAlignment="1">
      <alignment horizontal="right" vertical="center" wrapText="1"/>
    </xf>
    <xf numFmtId="0" fontId="29" fillId="0" borderId="2" xfId="0" applyNumberFormat="1" applyFont="1" applyFill="1" applyBorder="1" applyAlignment="1">
      <alignment horizontal="right" vertical="center" wrapText="1"/>
    </xf>
    <xf numFmtId="0" fontId="82" fillId="0" borderId="0" xfId="0" applyFont="1" applyFill="1" applyAlignment="1">
      <alignment horizontal="center" vertical="center" wrapText="1"/>
    </xf>
    <xf numFmtId="0" fontId="82" fillId="0" borderId="0" xfId="0" applyFont="1" applyFill="1" applyAlignment="1">
      <alignment vertical="center"/>
    </xf>
    <xf numFmtId="0" fontId="82" fillId="0" borderId="0" xfId="0" applyFont="1" applyFill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right" vertical="center"/>
    </xf>
    <xf numFmtId="2" fontId="15" fillId="0" borderId="0" xfId="0" applyNumberFormat="1" applyFont="1" applyAlignment="1">
      <alignment horizontal="center" vertical="center"/>
    </xf>
    <xf numFmtId="0" fontId="29" fillId="0" borderId="3" xfId="4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8" fillId="25" borderId="2" xfId="0" applyFont="1" applyFill="1" applyBorder="1" applyAlignment="1">
      <alignment horizontal="center" vertical="top"/>
    </xf>
    <xf numFmtId="0" fontId="18" fillId="25" borderId="2" xfId="0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wrapText="1"/>
    </xf>
    <xf numFmtId="2" fontId="18" fillId="25" borderId="2" xfId="0" applyNumberFormat="1" applyFont="1" applyFill="1" applyBorder="1" applyAlignment="1">
      <alignment horizontal="right" vertical="center"/>
    </xf>
    <xf numFmtId="0" fontId="4" fillId="26" borderId="15" xfId="0" applyFont="1" applyFill="1" applyBorder="1" applyAlignment="1">
      <alignment horizontal="center" vertical="center"/>
    </xf>
    <xf numFmtId="4" fontId="13" fillId="26" borderId="1" xfId="0" applyNumberFormat="1" applyFont="1" applyFill="1" applyBorder="1" applyAlignment="1">
      <alignment horizontal="left" wrapText="1"/>
    </xf>
    <xf numFmtId="2" fontId="13" fillId="26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0" fillId="0" borderId="0" xfId="3" applyFont="1" applyFill="1"/>
    <xf numFmtId="0" fontId="71" fillId="0" borderId="0" xfId="3" applyFont="1" applyFill="1"/>
    <xf numFmtId="0" fontId="5" fillId="0" borderId="1" xfId="3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2" fontId="5" fillId="0" borderId="15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0" fontId="5" fillId="0" borderId="1" xfId="3" quotePrefix="1" applyNumberFormat="1" applyFont="1" applyFill="1" applyBorder="1" applyAlignment="1">
      <alignment horizontal="center" vertical="center" wrapText="1"/>
    </xf>
    <xf numFmtId="0" fontId="5" fillId="0" borderId="15" xfId="3" quotePrefix="1" applyNumberFormat="1" applyFont="1" applyFill="1" applyBorder="1" applyAlignment="1">
      <alignment horizontal="center" vertical="center" wrapText="1"/>
    </xf>
    <xf numFmtId="1" fontId="5" fillId="0" borderId="1" xfId="3" quotePrefix="1" applyNumberFormat="1" applyFont="1" applyFill="1" applyBorder="1" applyAlignment="1">
      <alignment horizontal="center" vertical="center" wrapText="1"/>
    </xf>
    <xf numFmtId="0" fontId="80" fillId="0" borderId="0" xfId="3" applyFont="1" applyFill="1" applyAlignment="1">
      <alignment vertical="top" wrapText="1"/>
    </xf>
    <xf numFmtId="0" fontId="23" fillId="25" borderId="1" xfId="3" quotePrefix="1" applyFont="1" applyFill="1" applyBorder="1" applyAlignment="1">
      <alignment horizontal="center" vertical="top" wrapText="1"/>
    </xf>
    <xf numFmtId="0" fontId="26" fillId="25" borderId="1" xfId="3" applyFont="1" applyFill="1" applyBorder="1" applyAlignment="1">
      <alignment vertical="center" wrapText="1"/>
    </xf>
    <xf numFmtId="0" fontId="14" fillId="25" borderId="1" xfId="3" applyFont="1" applyFill="1" applyBorder="1" applyAlignment="1">
      <alignment horizontal="center" wrapText="1"/>
    </xf>
    <xf numFmtId="0" fontId="26" fillId="25" borderId="1" xfId="3" applyFont="1" applyFill="1" applyBorder="1" applyAlignment="1">
      <alignment horizontal="center" vertical="center" wrapText="1"/>
    </xf>
    <xf numFmtId="1" fontId="23" fillId="25" borderId="1" xfId="3" quotePrefix="1" applyNumberFormat="1" applyFont="1" applyFill="1" applyBorder="1" applyAlignment="1">
      <alignment vertical="center" wrapText="1"/>
    </xf>
    <xf numFmtId="0" fontId="23" fillId="25" borderId="1" xfId="3" quotePrefix="1" applyNumberFormat="1" applyFont="1" applyFill="1" applyBorder="1" applyAlignment="1">
      <alignment vertical="center" wrapText="1"/>
    </xf>
    <xf numFmtId="1" fontId="23" fillId="25" borderId="15" xfId="3" quotePrefix="1" applyNumberFormat="1" applyFont="1" applyFill="1" applyBorder="1" applyAlignment="1">
      <alignment vertical="center" wrapText="1"/>
    </xf>
    <xf numFmtId="0" fontId="23" fillId="25" borderId="1" xfId="3" quotePrefix="1" applyFont="1" applyFill="1" applyBorder="1" applyAlignment="1">
      <alignment vertical="center" wrapText="1"/>
    </xf>
    <xf numFmtId="0" fontId="25" fillId="0" borderId="2" xfId="3" applyFont="1" applyFill="1" applyBorder="1" applyAlignment="1">
      <alignment horizontal="center" vertical="center" wrapText="1"/>
    </xf>
    <xf numFmtId="49" fontId="25" fillId="0" borderId="2" xfId="3" applyNumberFormat="1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right" vertical="center" wrapText="1"/>
    </xf>
    <xf numFmtId="2" fontId="25" fillId="0" borderId="2" xfId="3" applyNumberFormat="1" applyFont="1" applyFill="1" applyBorder="1" applyAlignment="1">
      <alignment vertical="center" wrapText="1"/>
    </xf>
    <xf numFmtId="0" fontId="25" fillId="0" borderId="2" xfId="3" applyFont="1" applyFill="1" applyBorder="1" applyAlignment="1">
      <alignment vertical="center" wrapText="1"/>
    </xf>
    <xf numFmtId="0" fontId="19" fillId="0" borderId="2" xfId="3" applyFont="1" applyFill="1" applyBorder="1" applyAlignment="1">
      <alignment vertical="center" wrapText="1"/>
    </xf>
    <xf numFmtId="0" fontId="25" fillId="0" borderId="2" xfId="3" applyNumberFormat="1" applyFont="1" applyFill="1" applyBorder="1" applyAlignment="1">
      <alignment vertical="center" wrapText="1"/>
    </xf>
    <xf numFmtId="0" fontId="29" fillId="0" borderId="0" xfId="3" applyFont="1" applyFill="1" applyAlignment="1">
      <alignment vertical="center"/>
    </xf>
    <xf numFmtId="0" fontId="5" fillId="0" borderId="3" xfId="3" applyFont="1" applyFill="1" applyBorder="1" applyAlignment="1">
      <alignment vertical="top" wrapText="1"/>
    </xf>
    <xf numFmtId="0" fontId="23" fillId="0" borderId="3" xfId="4" applyFont="1" applyFill="1" applyBorder="1" applyAlignment="1">
      <alignment horizontal="center" wrapText="1"/>
    </xf>
    <xf numFmtId="0" fontId="5" fillId="0" borderId="3" xfId="3" applyFont="1" applyFill="1" applyBorder="1" applyAlignment="1">
      <alignment wrapText="1"/>
    </xf>
    <xf numFmtId="0" fontId="23" fillId="0" borderId="3" xfId="3" applyFont="1" applyFill="1" applyBorder="1" applyAlignment="1">
      <alignment horizontal="center" wrapText="1"/>
    </xf>
    <xf numFmtId="0" fontId="5" fillId="0" borderId="3" xfId="3" applyFont="1" applyFill="1" applyBorder="1" applyAlignment="1">
      <alignment horizontal="right" wrapText="1"/>
    </xf>
    <xf numFmtId="0" fontId="88" fillId="0" borderId="3" xfId="3" applyFont="1" applyFill="1" applyBorder="1" applyAlignment="1">
      <alignment wrapText="1"/>
    </xf>
    <xf numFmtId="0" fontId="5" fillId="0" borderId="3" xfId="3" applyNumberFormat="1" applyFont="1" applyFill="1" applyBorder="1" applyAlignment="1">
      <alignment wrapText="1"/>
    </xf>
    <xf numFmtId="0" fontId="71" fillId="0" borderId="0" xfId="3" applyFont="1" applyFill="1" applyAlignment="1">
      <alignment vertical="center"/>
    </xf>
    <xf numFmtId="0" fontId="5" fillId="0" borderId="3" xfId="3" applyFont="1" applyFill="1" applyBorder="1" applyAlignment="1">
      <alignment horizontal="center" wrapText="1"/>
    </xf>
    <xf numFmtId="0" fontId="70" fillId="0" borderId="3" xfId="4" applyFont="1" applyFill="1" applyBorder="1" applyAlignment="1">
      <alignment horizontal="center" wrapText="1"/>
    </xf>
    <xf numFmtId="2" fontId="70" fillId="0" borderId="3" xfId="3" applyNumberFormat="1" applyFont="1" applyFill="1" applyBorder="1" applyAlignment="1">
      <alignment horizontal="right" wrapText="1"/>
    </xf>
    <xf numFmtId="0" fontId="5" fillId="0" borderId="3" xfId="3" applyFont="1" applyFill="1" applyBorder="1" applyAlignment="1">
      <alignment horizontal="center" vertical="center" wrapText="1"/>
    </xf>
    <xf numFmtId="0" fontId="70" fillId="0" borderId="3" xfId="4" applyFont="1" applyFill="1" applyBorder="1" applyAlignment="1">
      <alignment horizontal="center"/>
    </xf>
    <xf numFmtId="0" fontId="17" fillId="0" borderId="3" xfId="3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23" fillId="0" borderId="4" xfId="4" applyFont="1" applyFill="1" applyBorder="1" applyAlignment="1">
      <alignment horizontal="center" wrapText="1"/>
    </xf>
    <xf numFmtId="0" fontId="5" fillId="0" borderId="4" xfId="3" applyFont="1" applyFill="1" applyBorder="1" applyAlignment="1">
      <alignment wrapText="1"/>
    </xf>
    <xf numFmtId="0" fontId="5" fillId="0" borderId="4" xfId="3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right" wrapText="1"/>
    </xf>
    <xf numFmtId="2" fontId="5" fillId="0" borderId="4" xfId="3" applyNumberFormat="1" applyFont="1" applyFill="1" applyBorder="1" applyAlignment="1">
      <alignment wrapText="1"/>
    </xf>
    <xf numFmtId="0" fontId="5" fillId="0" borderId="4" xfId="3" applyNumberFormat="1" applyFont="1" applyFill="1" applyBorder="1" applyAlignment="1">
      <alignment wrapText="1"/>
    </xf>
    <xf numFmtId="0" fontId="70" fillId="0" borderId="4" xfId="4" applyFont="1" applyFill="1" applyBorder="1" applyAlignment="1">
      <alignment horizontal="center" wrapText="1"/>
    </xf>
    <xf numFmtId="2" fontId="5" fillId="0" borderId="3" xfId="3" applyNumberFormat="1" applyFont="1" applyFill="1" applyBorder="1" applyAlignment="1">
      <alignment horizontal="right" wrapText="1"/>
    </xf>
    <xf numFmtId="0" fontId="70" fillId="0" borderId="2" xfId="4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wrapText="1"/>
    </xf>
    <xf numFmtId="2" fontId="70" fillId="0" borderId="2" xfId="3" applyNumberFormat="1" applyFont="1" applyFill="1" applyBorder="1" applyAlignment="1">
      <alignment horizontal="right" wrapText="1"/>
    </xf>
    <xf numFmtId="0" fontId="5" fillId="0" borderId="2" xfId="3" applyFont="1" applyFill="1" applyBorder="1" applyAlignment="1">
      <alignment wrapText="1"/>
    </xf>
    <xf numFmtId="2" fontId="5" fillId="0" borderId="2" xfId="3" applyNumberFormat="1" applyFont="1" applyFill="1" applyBorder="1" applyAlignment="1">
      <alignment wrapText="1"/>
    </xf>
    <xf numFmtId="0" fontId="5" fillId="0" borderId="2" xfId="3" applyNumberFormat="1" applyFont="1" applyFill="1" applyBorder="1" applyAlignment="1">
      <alignment wrapText="1"/>
    </xf>
    <xf numFmtId="0" fontId="17" fillId="0" borderId="3" xfId="3" applyFont="1" applyFill="1" applyBorder="1" applyAlignment="1">
      <alignment wrapText="1"/>
    </xf>
    <xf numFmtId="0" fontId="25" fillId="0" borderId="3" xfId="3" applyFont="1" applyFill="1" applyBorder="1" applyAlignment="1">
      <alignment horizontal="center" vertical="center" wrapText="1"/>
    </xf>
    <xf numFmtId="0" fontId="89" fillId="0" borderId="3" xfId="3" quotePrefix="1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right" wrapText="1"/>
    </xf>
    <xf numFmtId="0" fontId="25" fillId="0" borderId="2" xfId="3" applyFont="1" applyFill="1" applyBorder="1" applyAlignment="1">
      <alignment horizontal="center" vertical="center"/>
    </xf>
    <xf numFmtId="0" fontId="89" fillId="0" borderId="2" xfId="3" applyFont="1" applyFill="1" applyBorder="1" applyAlignment="1">
      <alignment horizontal="center" vertical="center" wrapText="1"/>
    </xf>
    <xf numFmtId="1" fontId="25" fillId="0" borderId="2" xfId="3" applyNumberFormat="1" applyFont="1" applyFill="1" applyBorder="1" applyAlignment="1">
      <alignment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25" fillId="26" borderId="1" xfId="3" applyFont="1" applyFill="1" applyBorder="1" applyAlignment="1">
      <alignment horizontal="center" vertical="center" wrapText="1"/>
    </xf>
    <xf numFmtId="49" fontId="25" fillId="26" borderId="1" xfId="3" applyNumberFormat="1" applyFont="1" applyFill="1" applyBorder="1" applyAlignment="1">
      <alignment horizontal="center" vertical="center" wrapText="1"/>
    </xf>
    <xf numFmtId="0" fontId="13" fillId="26" borderId="1" xfId="3" applyFont="1" applyFill="1" applyBorder="1" applyAlignment="1">
      <alignment horizontal="left" wrapText="1"/>
    </xf>
    <xf numFmtId="0" fontId="19" fillId="26" borderId="1" xfId="3" applyFont="1" applyFill="1" applyBorder="1" applyAlignment="1">
      <alignment horizontal="center" wrapText="1"/>
    </xf>
    <xf numFmtId="0" fontId="19" fillId="26" borderId="1" xfId="3" applyFont="1" applyFill="1" applyBorder="1" applyAlignment="1">
      <alignment horizontal="right" wrapText="1"/>
    </xf>
    <xf numFmtId="0" fontId="19" fillId="26" borderId="1" xfId="3" applyFont="1" applyFill="1" applyBorder="1" applyAlignment="1">
      <alignment wrapText="1"/>
    </xf>
    <xf numFmtId="4" fontId="13" fillId="26" borderId="1" xfId="3" applyNumberFormat="1" applyFont="1" applyFill="1" applyBorder="1" applyAlignment="1">
      <alignment wrapText="1"/>
    </xf>
    <xf numFmtId="0" fontId="26" fillId="25" borderId="15" xfId="3" applyFont="1" applyFill="1" applyBorder="1" applyAlignment="1">
      <alignment vertical="center" wrapText="1"/>
    </xf>
    <xf numFmtId="0" fontId="25" fillId="25" borderId="15" xfId="3" quotePrefix="1" applyFont="1" applyFill="1" applyBorder="1" applyAlignment="1">
      <alignment horizontal="center" vertical="center" wrapText="1"/>
    </xf>
    <xf numFmtId="0" fontId="25" fillId="25" borderId="1" xfId="3" quotePrefix="1" applyFont="1" applyFill="1" applyBorder="1" applyAlignment="1">
      <alignment horizontal="right" vertical="center" wrapText="1"/>
    </xf>
    <xf numFmtId="1" fontId="5" fillId="25" borderId="1" xfId="3" quotePrefix="1" applyNumberFormat="1" applyFont="1" applyFill="1" applyBorder="1" applyAlignment="1">
      <alignment vertical="center" wrapText="1"/>
    </xf>
    <xf numFmtId="0" fontId="5" fillId="25" borderId="1" xfId="3" quotePrefix="1" applyNumberFormat="1" applyFont="1" applyFill="1" applyBorder="1" applyAlignment="1">
      <alignment vertical="center" wrapText="1"/>
    </xf>
    <xf numFmtId="1" fontId="5" fillId="25" borderId="15" xfId="3" quotePrefix="1" applyNumberFormat="1" applyFont="1" applyFill="1" applyBorder="1" applyAlignment="1">
      <alignment vertical="center" wrapText="1"/>
    </xf>
    <xf numFmtId="0" fontId="5" fillId="25" borderId="1" xfId="3" quotePrefix="1" applyFont="1" applyFill="1" applyBorder="1" applyAlignment="1">
      <alignment vertical="center" wrapText="1"/>
    </xf>
    <xf numFmtId="0" fontId="25" fillId="0" borderId="2" xfId="3" applyFont="1" applyFill="1" applyBorder="1" applyAlignment="1">
      <alignment horizontal="right" vertical="center" wrapText="1"/>
    </xf>
    <xf numFmtId="0" fontId="5" fillId="0" borderId="3" xfId="3" applyFont="1" applyFill="1" applyBorder="1" applyAlignment="1">
      <alignment horizontal="left" wrapText="1"/>
    </xf>
    <xf numFmtId="166" fontId="5" fillId="0" borderId="3" xfId="3" applyNumberFormat="1" applyFont="1" applyFill="1" applyBorder="1" applyAlignment="1">
      <alignment horizontal="right" wrapText="1"/>
    </xf>
    <xf numFmtId="1" fontId="5" fillId="0" borderId="3" xfId="3" applyNumberFormat="1" applyFont="1" applyFill="1" applyBorder="1" applyAlignment="1">
      <alignment wrapText="1"/>
    </xf>
    <xf numFmtId="2" fontId="71" fillId="0" borderId="0" xfId="3" applyNumberFormat="1" applyFont="1" applyFill="1" applyAlignment="1">
      <alignment vertical="center"/>
    </xf>
    <xf numFmtId="0" fontId="5" fillId="0" borderId="4" xfId="3" applyFont="1" applyFill="1" applyBorder="1" applyAlignment="1">
      <alignment horizontal="left" wrapText="1"/>
    </xf>
    <xf numFmtId="0" fontId="23" fillId="0" borderId="4" xfId="3" applyFont="1" applyFill="1" applyBorder="1" applyAlignment="1">
      <alignment horizontal="center" wrapText="1"/>
    </xf>
    <xf numFmtId="164" fontId="5" fillId="0" borderId="4" xfId="3" applyNumberFormat="1" applyFont="1" applyFill="1" applyBorder="1" applyAlignment="1">
      <alignment horizontal="right" wrapText="1"/>
    </xf>
    <xf numFmtId="0" fontId="23" fillId="0" borderId="4" xfId="4" applyFont="1" applyFill="1" applyBorder="1" applyAlignment="1">
      <alignment horizontal="center" vertical="center" wrapText="1"/>
    </xf>
    <xf numFmtId="0" fontId="25" fillId="26" borderId="1" xfId="3" applyFont="1" applyFill="1" applyBorder="1" applyAlignment="1">
      <alignment horizontal="center" wrapText="1"/>
    </xf>
    <xf numFmtId="49" fontId="19" fillId="26" borderId="1" xfId="3" applyNumberFormat="1" applyFont="1" applyFill="1" applyBorder="1" applyAlignment="1">
      <alignment horizontal="center" wrapText="1"/>
    </xf>
    <xf numFmtId="0" fontId="13" fillId="26" borderId="1" xfId="3" applyFont="1" applyFill="1" applyBorder="1" applyAlignment="1">
      <alignment horizontal="center" wrapText="1"/>
    </xf>
    <xf numFmtId="0" fontId="13" fillId="26" borderId="1" xfId="3" applyFont="1" applyFill="1" applyBorder="1" applyAlignment="1">
      <alignment wrapText="1"/>
    </xf>
    <xf numFmtId="0" fontId="19" fillId="25" borderId="1" xfId="3" applyFont="1" applyFill="1" applyBorder="1" applyAlignment="1">
      <alignment vertical="center" wrapText="1"/>
    </xf>
    <xf numFmtId="0" fontId="14" fillId="25" borderId="15" xfId="3" applyFont="1" applyFill="1" applyBorder="1" applyAlignment="1">
      <alignment horizontal="center" wrapText="1"/>
    </xf>
    <xf numFmtId="0" fontId="19" fillId="25" borderId="1" xfId="3" quotePrefix="1" applyFont="1" applyFill="1" applyBorder="1" applyAlignment="1">
      <alignment horizontal="center" vertical="center" wrapText="1"/>
    </xf>
    <xf numFmtId="1" fontId="88" fillId="25" borderId="1" xfId="3" quotePrefix="1" applyNumberFormat="1" applyFont="1" applyFill="1" applyBorder="1" applyAlignment="1">
      <alignment vertical="center" wrapText="1"/>
    </xf>
    <xf numFmtId="0" fontId="88" fillId="25" borderId="1" xfId="3" quotePrefix="1" applyNumberFormat="1" applyFont="1" applyFill="1" applyBorder="1" applyAlignment="1">
      <alignment vertical="center" wrapText="1"/>
    </xf>
    <xf numFmtId="0" fontId="88" fillId="25" borderId="1" xfId="3" quotePrefix="1" applyFont="1" applyFill="1" applyBorder="1" applyAlignment="1">
      <alignment vertical="center" wrapText="1"/>
    </xf>
    <xf numFmtId="0" fontId="23" fillId="0" borderId="3" xfId="4" applyFont="1" applyFill="1" applyBorder="1" applyAlignment="1">
      <alignment horizontal="center" vertical="center" wrapText="1"/>
    </xf>
    <xf numFmtId="3" fontId="25" fillId="0" borderId="2" xfId="3" applyNumberFormat="1" applyFont="1" applyFill="1" applyBorder="1" applyAlignment="1">
      <alignment horizontal="right" vertical="center" wrapText="1"/>
    </xf>
    <xf numFmtId="4" fontId="25" fillId="0" borderId="2" xfId="3" applyNumberFormat="1" applyFont="1" applyFill="1" applyBorder="1" applyAlignment="1">
      <alignment horizontal="right" vertical="center" wrapText="1"/>
    </xf>
    <xf numFmtId="0" fontId="29" fillId="0" borderId="0" xfId="3" applyFont="1" applyFill="1" applyAlignment="1">
      <alignment vertical="center" wrapText="1"/>
    </xf>
    <xf numFmtId="0" fontId="80" fillId="0" borderId="0" xfId="3" applyFont="1" applyFill="1" applyAlignment="1">
      <alignment wrapText="1"/>
    </xf>
    <xf numFmtId="2" fontId="5" fillId="0" borderId="3" xfId="3" applyNumberFormat="1" applyFont="1" applyFill="1" applyBorder="1" applyAlignment="1">
      <alignment horizontal="center" wrapText="1"/>
    </xf>
    <xf numFmtId="4" fontId="5" fillId="0" borderId="3" xfId="3" applyNumberFormat="1" applyFont="1" applyFill="1" applyBorder="1" applyAlignment="1">
      <alignment horizontal="right" wrapText="1"/>
    </xf>
    <xf numFmtId="4" fontId="88" fillId="0" borderId="3" xfId="3" applyNumberFormat="1" applyFont="1" applyFill="1" applyBorder="1" applyAlignment="1">
      <alignment horizontal="right" wrapText="1"/>
    </xf>
    <xf numFmtId="0" fontId="71" fillId="0" borderId="0" xfId="3" applyFont="1" applyFill="1" applyAlignment="1">
      <alignment vertical="center" wrapText="1"/>
    </xf>
    <xf numFmtId="2" fontId="71" fillId="0" borderId="0" xfId="3" applyNumberFormat="1" applyFont="1" applyFill="1" applyAlignment="1">
      <alignment vertical="center" wrapText="1"/>
    </xf>
    <xf numFmtId="2" fontId="71" fillId="0" borderId="0" xfId="3" applyNumberFormat="1" applyFont="1" applyFill="1" applyAlignment="1">
      <alignment horizontal="center" vertical="center" wrapText="1"/>
    </xf>
    <xf numFmtId="0" fontId="70" fillId="0" borderId="3" xfId="3" applyFont="1" applyFill="1" applyBorder="1" applyAlignment="1">
      <alignment horizontal="center" wrapText="1"/>
    </xf>
    <xf numFmtId="3" fontId="5" fillId="0" borderId="3" xfId="3" applyNumberFormat="1" applyFont="1" applyFill="1" applyBorder="1" applyAlignment="1">
      <alignment horizontal="right" wrapText="1"/>
    </xf>
    <xf numFmtId="0" fontId="71" fillId="0" borderId="0" xfId="3" applyFont="1" applyFill="1" applyBorder="1" applyAlignment="1">
      <alignment vertical="center" wrapText="1"/>
    </xf>
    <xf numFmtId="0" fontId="19" fillId="26" borderId="1" xfId="3" applyFont="1" applyFill="1" applyBorder="1" applyAlignment="1">
      <alignment horizontal="center" vertical="center" wrapText="1"/>
    </xf>
    <xf numFmtId="49" fontId="19" fillId="26" borderId="15" xfId="3" applyNumberFormat="1" applyFont="1" applyFill="1" applyBorder="1" applyAlignment="1">
      <alignment horizontal="center" vertical="center" wrapText="1"/>
    </xf>
    <xf numFmtId="2" fontId="13" fillId="26" borderId="1" xfId="3" applyNumberFormat="1" applyFont="1" applyFill="1" applyBorder="1" applyAlignment="1">
      <alignment wrapText="1"/>
    </xf>
    <xf numFmtId="0" fontId="13" fillId="26" borderId="1" xfId="3" applyNumberFormat="1" applyFont="1" applyFill="1" applyBorder="1" applyAlignment="1">
      <alignment wrapText="1"/>
    </xf>
    <xf numFmtId="0" fontId="5" fillId="0" borderId="3" xfId="3" applyNumberFormat="1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2" fontId="25" fillId="0" borderId="2" xfId="3" applyNumberFormat="1" applyFont="1" applyFill="1" applyBorder="1" applyAlignment="1">
      <alignment horizontal="right" vertical="center" wrapText="1"/>
    </xf>
    <xf numFmtId="0" fontId="25" fillId="0" borderId="2" xfId="3" applyNumberFormat="1" applyFont="1" applyFill="1" applyBorder="1" applyAlignment="1">
      <alignment horizontal="right" vertical="center" wrapText="1"/>
    </xf>
    <xf numFmtId="2" fontId="25" fillId="0" borderId="20" xfId="3" applyNumberFormat="1" applyFont="1" applyFill="1" applyBorder="1" applyAlignment="1">
      <alignment horizontal="right" vertical="center" wrapText="1"/>
    </xf>
    <xf numFmtId="0" fontId="25" fillId="0" borderId="0" xfId="3" applyFont="1" applyFill="1" applyAlignment="1">
      <alignment vertical="center"/>
    </xf>
    <xf numFmtId="0" fontId="25" fillId="2" borderId="0" xfId="3" applyFont="1" applyFill="1" applyAlignment="1">
      <alignment vertical="center"/>
    </xf>
    <xf numFmtId="0" fontId="23" fillId="0" borderId="3" xfId="4" applyFont="1" applyFill="1" applyBorder="1" applyAlignment="1">
      <alignment horizontal="center"/>
    </xf>
    <xf numFmtId="2" fontId="5" fillId="0" borderId="21" xfId="3" applyNumberFormat="1" applyFont="1" applyFill="1" applyBorder="1" applyAlignment="1">
      <alignment horizontal="right" wrapText="1"/>
    </xf>
    <xf numFmtId="2" fontId="5" fillId="0" borderId="4" xfId="3" applyNumberFormat="1" applyFont="1" applyFill="1" applyBorder="1" applyAlignment="1">
      <alignment horizontal="right" wrapText="1"/>
    </xf>
    <xf numFmtId="2" fontId="5" fillId="0" borderId="18" xfId="3" applyNumberFormat="1" applyFont="1" applyFill="1" applyBorder="1" applyAlignment="1">
      <alignment horizontal="right" wrapText="1"/>
    </xf>
    <xf numFmtId="0" fontId="19" fillId="26" borderId="15" xfId="3" applyFont="1" applyFill="1" applyBorder="1" applyAlignment="1">
      <alignment horizontal="right" wrapText="1"/>
    </xf>
    <xf numFmtId="2" fontId="13" fillId="26" borderId="1" xfId="3" applyNumberFormat="1" applyFont="1" applyFill="1" applyBorder="1" applyAlignment="1">
      <alignment horizontal="right" wrapText="1"/>
    </xf>
    <xf numFmtId="0" fontId="13" fillId="26" borderId="1" xfId="3" applyNumberFormat="1" applyFont="1" applyFill="1" applyBorder="1" applyAlignment="1">
      <alignment horizontal="right" wrapText="1"/>
    </xf>
    <xf numFmtId="0" fontId="92" fillId="0" borderId="1" xfId="3" applyFont="1" applyFill="1" applyBorder="1" applyAlignment="1">
      <alignment horizontal="center" wrapText="1"/>
    </xf>
    <xf numFmtId="0" fontId="91" fillId="0" borderId="1" xfId="3" applyFont="1" applyFill="1" applyBorder="1" applyAlignment="1">
      <alignment horizontal="left" wrapText="1"/>
    </xf>
    <xf numFmtId="0" fontId="91" fillId="0" borderId="1" xfId="3" applyFont="1" applyFill="1" applyBorder="1" applyAlignment="1">
      <alignment horizontal="center" wrapText="1"/>
    </xf>
    <xf numFmtId="0" fontId="91" fillId="0" borderId="1" xfId="3" applyFont="1" applyFill="1" applyBorder="1" applyAlignment="1">
      <alignment horizontal="right" wrapText="1"/>
    </xf>
    <xf numFmtId="0" fontId="91" fillId="0" borderId="1" xfId="3" applyNumberFormat="1" applyFont="1" applyFill="1" applyBorder="1" applyAlignment="1">
      <alignment wrapText="1"/>
    </xf>
    <xf numFmtId="4" fontId="91" fillId="0" borderId="1" xfId="3" applyNumberFormat="1" applyFont="1" applyFill="1" applyBorder="1" applyAlignment="1">
      <alignment wrapText="1"/>
    </xf>
    <xf numFmtId="1" fontId="71" fillId="0" borderId="0" xfId="3" applyNumberFormat="1" applyFont="1" applyFill="1" applyAlignment="1">
      <alignment horizontal="center" vertical="center"/>
    </xf>
    <xf numFmtId="0" fontId="93" fillId="0" borderId="1" xfId="3" applyFont="1" applyFill="1" applyBorder="1" applyAlignment="1">
      <alignment horizontal="center" wrapText="1"/>
    </xf>
    <xf numFmtId="9" fontId="94" fillId="0" borderId="1" xfId="356" applyFont="1" applyFill="1" applyBorder="1" applyAlignment="1">
      <alignment horizontal="center" wrapText="1"/>
    </xf>
    <xf numFmtId="9" fontId="91" fillId="0" borderId="1" xfId="356" applyFont="1" applyFill="1" applyBorder="1" applyAlignment="1">
      <alignment horizontal="right" wrapText="1"/>
    </xf>
    <xf numFmtId="0" fontId="94" fillId="0" borderId="1" xfId="3" applyFont="1" applyFill="1" applyBorder="1" applyAlignment="1">
      <alignment horizontal="center" wrapText="1"/>
    </xf>
    <xf numFmtId="0" fontId="95" fillId="0" borderId="1" xfId="3" applyFont="1" applyFill="1" applyBorder="1" applyAlignment="1">
      <alignment horizontal="center" wrapText="1"/>
    </xf>
    <xf numFmtId="0" fontId="91" fillId="0" borderId="1" xfId="3" applyFont="1" applyFill="1" applyBorder="1" applyAlignment="1">
      <alignment wrapText="1"/>
    </xf>
    <xf numFmtId="4" fontId="96" fillId="0" borderId="1" xfId="3" applyNumberFormat="1" applyFont="1" applyFill="1" applyBorder="1" applyAlignment="1">
      <alignment wrapText="1"/>
    </xf>
    <xf numFmtId="0" fontId="80" fillId="0" borderId="0" xfId="3" applyFont="1" applyFill="1"/>
    <xf numFmtId="0" fontId="80" fillId="0" borderId="0" xfId="3" applyFont="1" applyFill="1" applyAlignment="1">
      <alignment vertical="center"/>
    </xf>
    <xf numFmtId="0" fontId="80" fillId="0" borderId="0" xfId="3" applyFont="1" applyFill="1" applyAlignment="1">
      <alignment horizontal="center" vertical="center"/>
    </xf>
    <xf numFmtId="0" fontId="97" fillId="0" borderId="0" xfId="3" applyFont="1" applyFill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5" fillId="0" borderId="0" xfId="4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5" fillId="0" borderId="1" xfId="5" applyFont="1" applyFill="1" applyBorder="1" applyAlignment="1">
      <alignment horizontal="center" vertical="center" wrapText="1"/>
    </xf>
    <xf numFmtId="165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98" fillId="0" borderId="0" xfId="3" applyFont="1" applyFill="1" applyAlignment="1">
      <alignment vertical="center"/>
    </xf>
    <xf numFmtId="0" fontId="98" fillId="2" borderId="0" xfId="3" applyFont="1" applyFill="1" applyAlignment="1">
      <alignment vertical="center"/>
    </xf>
    <xf numFmtId="0" fontId="25" fillId="0" borderId="20" xfId="3" applyFont="1" applyFill="1" applyBorder="1" applyAlignment="1">
      <alignment horizontal="center" vertical="center" wrapText="1"/>
    </xf>
    <xf numFmtId="0" fontId="30" fillId="0" borderId="20" xfId="3" applyFont="1" applyFill="1" applyBorder="1" applyAlignment="1">
      <alignment horizontal="center" vertical="center" wrapText="1"/>
    </xf>
    <xf numFmtId="0" fontId="25" fillId="0" borderId="20" xfId="3" applyFont="1" applyFill="1" applyBorder="1" applyAlignment="1">
      <alignment horizontal="right" vertical="center" wrapText="1"/>
    </xf>
    <xf numFmtId="0" fontId="25" fillId="0" borderId="20" xfId="3" applyNumberFormat="1" applyFont="1" applyFill="1" applyBorder="1" applyAlignment="1">
      <alignment horizontal="right" vertical="center" wrapText="1"/>
    </xf>
    <xf numFmtId="0" fontId="23" fillId="0" borderId="21" xfId="4" applyFont="1" applyFill="1" applyBorder="1" applyAlignment="1">
      <alignment horizontal="center"/>
    </xf>
    <xf numFmtId="0" fontId="5" fillId="0" borderId="21" xfId="3" applyFont="1" applyFill="1" applyBorder="1" applyAlignment="1">
      <alignment wrapText="1"/>
    </xf>
    <xf numFmtId="0" fontId="5" fillId="0" borderId="21" xfId="3" applyFont="1" applyFill="1" applyBorder="1" applyAlignment="1">
      <alignment horizontal="center" wrapText="1"/>
    </xf>
    <xf numFmtId="0" fontId="5" fillId="0" borderId="21" xfId="3" applyFont="1" applyFill="1" applyBorder="1" applyAlignment="1">
      <alignment horizontal="right" wrapText="1"/>
    </xf>
    <xf numFmtId="0" fontId="5" fillId="0" borderId="21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vertical="center"/>
    </xf>
    <xf numFmtId="0" fontId="23" fillId="0" borderId="21" xfId="3" quotePrefix="1" applyFont="1" applyFill="1" applyBorder="1" applyAlignment="1">
      <alignment horizontal="center"/>
    </xf>
    <xf numFmtId="0" fontId="23" fillId="0" borderId="18" xfId="4" applyFont="1" applyFill="1" applyBorder="1" applyAlignment="1">
      <alignment horizontal="center"/>
    </xf>
    <xf numFmtId="0" fontId="5" fillId="0" borderId="18" xfId="3" applyFont="1" applyFill="1" applyBorder="1" applyAlignment="1">
      <alignment wrapText="1"/>
    </xf>
    <xf numFmtId="0" fontId="5" fillId="0" borderId="18" xfId="3" applyFont="1" applyFill="1" applyBorder="1" applyAlignment="1">
      <alignment horizontal="center" wrapText="1"/>
    </xf>
    <xf numFmtId="0" fontId="5" fillId="0" borderId="18" xfId="3" applyFont="1" applyFill="1" applyBorder="1" applyAlignment="1">
      <alignment horizontal="right" wrapText="1"/>
    </xf>
    <xf numFmtId="164" fontId="5" fillId="0" borderId="18" xfId="3" applyNumberFormat="1" applyFont="1" applyFill="1" applyBorder="1" applyAlignment="1">
      <alignment horizontal="right" wrapText="1"/>
    </xf>
    <xf numFmtId="0" fontId="5" fillId="0" borderId="18" xfId="3" applyNumberFormat="1" applyFont="1" applyFill="1" applyBorder="1" applyAlignment="1">
      <alignment horizontal="right" wrapText="1"/>
    </xf>
    <xf numFmtId="0" fontId="25" fillId="0" borderId="2" xfId="359" applyFont="1" applyFill="1" applyBorder="1" applyAlignment="1">
      <alignment horizontal="center" vertical="center"/>
    </xf>
    <xf numFmtId="0" fontId="26" fillId="0" borderId="20" xfId="359" applyFont="1" applyFill="1" applyBorder="1" applyAlignment="1">
      <alignment horizontal="center" vertical="center" wrapText="1"/>
    </xf>
    <xf numFmtId="0" fontId="25" fillId="0" borderId="20" xfId="359" applyFont="1" applyFill="1" applyBorder="1" applyAlignment="1">
      <alignment horizontal="center" vertical="center" wrapText="1"/>
    </xf>
    <xf numFmtId="0" fontId="25" fillId="0" borderId="20" xfId="359" applyFont="1" applyFill="1" applyBorder="1" applyAlignment="1">
      <alignment horizontal="right" vertical="center" wrapText="1"/>
    </xf>
    <xf numFmtId="0" fontId="25" fillId="0" borderId="20" xfId="359" applyNumberFormat="1" applyFont="1" applyFill="1" applyBorder="1" applyAlignment="1">
      <alignment horizontal="right" vertical="center" wrapText="1"/>
    </xf>
    <xf numFmtId="2" fontId="5" fillId="0" borderId="20" xfId="7" applyNumberFormat="1" applyFont="1" applyFill="1" applyBorder="1" applyAlignment="1">
      <alignment horizontal="right" vertical="center" wrapText="1"/>
    </xf>
    <xf numFmtId="0" fontId="5" fillId="0" borderId="0" xfId="3" applyFont="1" applyFill="1"/>
    <xf numFmtId="0" fontId="5" fillId="0" borderId="3" xfId="359" applyFont="1" applyFill="1" applyBorder="1" applyAlignment="1">
      <alignment horizontal="center"/>
    </xf>
    <xf numFmtId="0" fontId="5" fillId="0" borderId="21" xfId="6" applyFont="1" applyFill="1" applyBorder="1" applyAlignment="1">
      <alignment wrapText="1"/>
    </xf>
    <xf numFmtId="0" fontId="5" fillId="0" borderId="21" xfId="6" applyFont="1" applyFill="1" applyBorder="1" applyAlignment="1">
      <alignment horizontal="center" wrapText="1"/>
    </xf>
    <xf numFmtId="0" fontId="5" fillId="0" borderId="21" xfId="359" applyNumberFormat="1" applyFont="1" applyFill="1" applyBorder="1" applyAlignment="1">
      <alignment horizontal="right" wrapText="1"/>
    </xf>
    <xf numFmtId="2" fontId="5" fillId="0" borderId="21" xfId="359" applyNumberFormat="1" applyFont="1" applyFill="1" applyBorder="1" applyAlignment="1">
      <alignment horizontal="right"/>
    </xf>
    <xf numFmtId="2" fontId="5" fillId="0" borderId="21" xfId="359" applyNumberFormat="1" applyFont="1" applyFill="1" applyBorder="1" applyAlignment="1">
      <alignment horizontal="right" wrapText="1"/>
    </xf>
    <xf numFmtId="0" fontId="70" fillId="0" borderId="21" xfId="3" quotePrefix="1" applyFont="1" applyFill="1" applyBorder="1" applyAlignment="1">
      <alignment horizontal="center"/>
    </xf>
    <xf numFmtId="0" fontId="5" fillId="0" borderId="21" xfId="359" applyFont="1" applyFill="1" applyBorder="1" applyAlignment="1">
      <alignment wrapText="1"/>
    </xf>
    <xf numFmtId="0" fontId="5" fillId="0" borderId="21" xfId="359" applyFont="1" applyFill="1" applyBorder="1" applyAlignment="1">
      <alignment horizontal="center" wrapText="1"/>
    </xf>
    <xf numFmtId="0" fontId="5" fillId="0" borderId="21" xfId="359" applyFont="1" applyFill="1" applyBorder="1" applyAlignment="1">
      <alignment horizontal="right" wrapText="1"/>
    </xf>
    <xf numFmtId="0" fontId="5" fillId="0" borderId="4" xfId="359" applyFont="1" applyFill="1" applyBorder="1" applyAlignment="1">
      <alignment horizontal="center"/>
    </xf>
    <xf numFmtId="0" fontId="100" fillId="0" borderId="18" xfId="6" applyFont="1" applyFill="1" applyBorder="1" applyAlignment="1">
      <alignment wrapText="1"/>
    </xf>
    <xf numFmtId="2" fontId="5" fillId="0" borderId="18" xfId="359" applyNumberFormat="1" applyFont="1" applyFill="1" applyBorder="1" applyAlignment="1">
      <alignment horizontal="right" wrapText="1"/>
    </xf>
    <xf numFmtId="2" fontId="5" fillId="0" borderId="18" xfId="359" applyNumberFormat="1" applyFont="1" applyFill="1" applyBorder="1" applyAlignment="1">
      <alignment horizontal="right"/>
    </xf>
    <xf numFmtId="0" fontId="5" fillId="0" borderId="18" xfId="6" applyFont="1" applyFill="1" applyBorder="1" applyAlignment="1">
      <alignment horizontal="center" wrapText="1"/>
    </xf>
    <xf numFmtId="0" fontId="101" fillId="0" borderId="20" xfId="6" applyFont="1" applyFill="1" applyBorder="1" applyAlignment="1">
      <alignment horizontal="center" vertical="center" wrapText="1"/>
    </xf>
    <xf numFmtId="0" fontId="25" fillId="0" borderId="20" xfId="6" applyFont="1" applyFill="1" applyBorder="1" applyAlignment="1">
      <alignment horizontal="center" vertical="center" wrapText="1"/>
    </xf>
    <xf numFmtId="0" fontId="23" fillId="0" borderId="21" xfId="3" quotePrefix="1" applyFont="1" applyFill="1" applyBorder="1" applyAlignment="1">
      <alignment horizontal="center" wrapText="1"/>
    </xf>
    <xf numFmtId="166" fontId="5" fillId="0" borderId="18" xfId="3" applyNumberFormat="1" applyFont="1" applyFill="1" applyBorder="1" applyAlignment="1">
      <alignment horizontal="right" wrapText="1"/>
    </xf>
    <xf numFmtId="0" fontId="25" fillId="0" borderId="2" xfId="359" applyFont="1" applyFill="1" applyBorder="1" applyAlignment="1">
      <alignment horizontal="center" vertical="center" wrapText="1"/>
    </xf>
    <xf numFmtId="2" fontId="25" fillId="0" borderId="20" xfId="359" applyNumberFormat="1" applyFont="1" applyFill="1" applyBorder="1" applyAlignment="1">
      <alignment horizontal="right" vertical="center" wrapText="1"/>
    </xf>
    <xf numFmtId="0" fontId="26" fillId="0" borderId="20" xfId="360" applyFont="1" applyFill="1" applyBorder="1" applyAlignment="1">
      <alignment horizontal="right" vertical="center" wrapText="1"/>
    </xf>
    <xf numFmtId="2" fontId="26" fillId="0" borderId="20" xfId="8" applyNumberFormat="1" applyFont="1" applyFill="1" applyBorder="1" applyAlignment="1">
      <alignment horizontal="right" vertical="center" wrapText="1"/>
    </xf>
    <xf numFmtId="0" fontId="26" fillId="0" borderId="20" xfId="8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0" fontId="5" fillId="0" borderId="3" xfId="359" applyFont="1" applyFill="1" applyBorder="1" applyAlignment="1">
      <alignment horizontal="center" wrapText="1"/>
    </xf>
    <xf numFmtId="0" fontId="15" fillId="0" borderId="0" xfId="3" applyFont="1" applyFill="1" applyBorder="1"/>
    <xf numFmtId="0" fontId="15" fillId="0" borderId="0" xfId="3" applyFont="1" applyFill="1"/>
    <xf numFmtId="0" fontId="5" fillId="0" borderId="4" xfId="359" applyFont="1" applyFill="1" applyBorder="1" applyAlignment="1">
      <alignment horizontal="center" wrapText="1"/>
    </xf>
    <xf numFmtId="0" fontId="5" fillId="0" borderId="18" xfId="359" applyFont="1" applyFill="1" applyBorder="1" applyAlignment="1">
      <alignment wrapText="1"/>
    </xf>
    <xf numFmtId="0" fontId="15" fillId="0" borderId="0" xfId="3" applyFont="1" applyFill="1" applyAlignment="1">
      <alignment horizontal="center"/>
    </xf>
    <xf numFmtId="0" fontId="70" fillId="0" borderId="21" xfId="3" quotePrefix="1" applyFont="1" applyFill="1" applyBorder="1" applyAlignment="1">
      <alignment horizontal="center" wrapText="1"/>
    </xf>
    <xf numFmtId="0" fontId="13" fillId="0" borderId="1" xfId="3" applyFont="1" applyFill="1" applyBorder="1" applyAlignment="1">
      <alignment wrapText="1"/>
    </xf>
    <xf numFmtId="4" fontId="13" fillId="0" borderId="1" xfId="3" applyNumberFormat="1" applyFont="1" applyFill="1" applyBorder="1" applyAlignment="1">
      <alignment horizontal="right" wrapText="1"/>
    </xf>
    <xf numFmtId="0" fontId="13" fillId="0" borderId="1" xfId="3" applyNumberFormat="1" applyFont="1" applyFill="1" applyBorder="1" applyAlignment="1">
      <alignment horizontal="right" wrapText="1"/>
    </xf>
    <xf numFmtId="0" fontId="79" fillId="0" borderId="2" xfId="359" applyFont="1" applyFill="1" applyBorder="1" applyAlignment="1">
      <alignment horizontal="center" vertical="center"/>
    </xf>
    <xf numFmtId="0" fontId="79" fillId="0" borderId="2" xfId="6" applyFont="1" applyFill="1" applyBorder="1" applyAlignment="1">
      <alignment horizontal="center" vertical="center" wrapText="1"/>
    </xf>
    <xf numFmtId="0" fontId="79" fillId="0" borderId="2" xfId="6" applyFont="1" applyFill="1" applyBorder="1" applyAlignment="1">
      <alignment horizontal="right" vertical="center" wrapText="1"/>
    </xf>
    <xf numFmtId="0" fontId="79" fillId="0" borderId="2" xfId="6" applyNumberFormat="1" applyFont="1" applyFill="1" applyBorder="1" applyAlignment="1">
      <alignment horizontal="right" vertical="center" wrapText="1"/>
    </xf>
    <xf numFmtId="2" fontId="5" fillId="0" borderId="2" xfId="7" applyNumberFormat="1" applyFont="1" applyFill="1" applyBorder="1" applyAlignment="1">
      <alignment horizontal="right" vertical="center" wrapText="1"/>
    </xf>
    <xf numFmtId="0" fontId="103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wrapText="1"/>
    </xf>
    <xf numFmtId="0" fontId="5" fillId="0" borderId="3" xfId="6" applyFont="1" applyFill="1" applyBorder="1" applyAlignment="1">
      <alignment horizontal="center" wrapText="1"/>
    </xf>
    <xf numFmtId="0" fontId="5" fillId="0" borderId="3" xfId="6" applyNumberFormat="1" applyFont="1" applyFill="1" applyBorder="1" applyAlignment="1">
      <alignment horizontal="right" wrapText="1"/>
    </xf>
    <xf numFmtId="0" fontId="5" fillId="0" borderId="3" xfId="6" applyFont="1" applyFill="1" applyBorder="1" applyAlignment="1">
      <alignment horizontal="right" wrapText="1"/>
    </xf>
    <xf numFmtId="2" fontId="5" fillId="0" borderId="3" xfId="6" applyNumberFormat="1" applyFont="1" applyFill="1" applyBorder="1" applyAlignment="1">
      <alignment horizontal="right" wrapText="1"/>
    </xf>
    <xf numFmtId="2" fontId="5" fillId="0" borderId="3" xfId="6" applyNumberFormat="1" applyFont="1" applyFill="1" applyBorder="1" applyAlignment="1">
      <alignment horizontal="right"/>
    </xf>
    <xf numFmtId="0" fontId="5" fillId="0" borderId="3" xfId="6" applyFont="1" applyFill="1" applyBorder="1" applyAlignment="1">
      <alignment horizontal="right"/>
    </xf>
    <xf numFmtId="0" fontId="70" fillId="0" borderId="3" xfId="3" quotePrefix="1" applyFont="1" applyFill="1" applyBorder="1" applyAlignment="1">
      <alignment horizontal="center"/>
    </xf>
    <xf numFmtId="0" fontId="100" fillId="0" borderId="3" xfId="6" applyFont="1" applyFill="1" applyBorder="1" applyAlignment="1">
      <alignment wrapText="1"/>
    </xf>
    <xf numFmtId="0" fontId="70" fillId="0" borderId="3" xfId="6" applyFont="1" applyFill="1" applyBorder="1" applyAlignment="1">
      <alignment horizontal="right" wrapText="1"/>
    </xf>
    <xf numFmtId="0" fontId="23" fillId="0" borderId="4" xfId="4" applyFont="1" applyFill="1" applyBorder="1" applyAlignment="1">
      <alignment horizontal="center"/>
    </xf>
    <xf numFmtId="0" fontId="100" fillId="0" borderId="4" xfId="6" applyFont="1" applyFill="1" applyBorder="1" applyAlignment="1">
      <alignment wrapText="1"/>
    </xf>
    <xf numFmtId="0" fontId="5" fillId="0" borderId="4" xfId="6" applyFont="1" applyFill="1" applyBorder="1" applyAlignment="1">
      <alignment horizontal="center" wrapText="1"/>
    </xf>
    <xf numFmtId="0" fontId="5" fillId="0" borderId="4" xfId="6" applyNumberFormat="1" applyFont="1" applyFill="1" applyBorder="1" applyAlignment="1">
      <alignment horizontal="right" wrapText="1"/>
    </xf>
    <xf numFmtId="2" fontId="5" fillId="0" borderId="4" xfId="6" applyNumberFormat="1" applyFont="1" applyFill="1" applyBorder="1" applyAlignment="1">
      <alignment horizontal="right" wrapText="1"/>
    </xf>
    <xf numFmtId="0" fontId="5" fillId="0" borderId="4" xfId="6" applyFont="1" applyFill="1" applyBorder="1" applyAlignment="1">
      <alignment horizontal="right"/>
    </xf>
    <xf numFmtId="4" fontId="5" fillId="0" borderId="4" xfId="4" applyNumberFormat="1" applyFont="1" applyFill="1" applyBorder="1" applyAlignment="1">
      <alignment horizontal="right" wrapText="1"/>
    </xf>
    <xf numFmtId="0" fontId="23" fillId="0" borderId="3" xfId="3" quotePrefix="1" applyFont="1" applyFill="1" applyBorder="1" applyAlignment="1">
      <alignment horizontal="center"/>
    </xf>
    <xf numFmtId="0" fontId="100" fillId="0" borderId="3" xfId="6" applyFont="1" applyFill="1" applyBorder="1" applyAlignment="1"/>
    <xf numFmtId="0" fontId="5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/>
    <xf numFmtId="0" fontId="19" fillId="0" borderId="1" xfId="3" applyFont="1" applyFill="1" applyBorder="1" applyAlignment="1">
      <alignment horizontal="center"/>
    </xf>
    <xf numFmtId="0" fontId="19" fillId="0" borderId="1" xfId="3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/>
    </xf>
    <xf numFmtId="4" fontId="13" fillId="0" borderId="1" xfId="3" applyNumberFormat="1" applyFont="1" applyFill="1" applyBorder="1" applyAlignment="1">
      <alignment horizontal="right"/>
    </xf>
    <xf numFmtId="1" fontId="5" fillId="0" borderId="0" xfId="3" applyNumberFormat="1" applyFont="1" applyFill="1" applyAlignment="1">
      <alignment horizontal="center" vertical="center"/>
    </xf>
    <xf numFmtId="0" fontId="82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wrapText="1"/>
    </xf>
    <xf numFmtId="9" fontId="105" fillId="0" borderId="1" xfId="356" applyFont="1" applyFill="1" applyBorder="1" applyAlignment="1">
      <alignment horizontal="center" wrapText="1"/>
    </xf>
    <xf numFmtId="170" fontId="13" fillId="0" borderId="1" xfId="356" applyNumberFormat="1" applyFont="1" applyFill="1" applyBorder="1" applyAlignment="1">
      <alignment horizontal="right" wrapText="1"/>
    </xf>
    <xf numFmtId="0" fontId="13" fillId="0" borderId="1" xfId="3" applyFont="1" applyFill="1" applyBorder="1" applyAlignment="1">
      <alignment horizontal="center" wrapText="1"/>
    </xf>
    <xf numFmtId="0" fontId="13" fillId="0" borderId="1" xfId="3" applyFont="1" applyFill="1" applyBorder="1" applyAlignment="1">
      <alignment horizontal="right" wrapText="1"/>
    </xf>
    <xf numFmtId="9" fontId="13" fillId="0" borderId="1" xfId="356" applyFont="1" applyFill="1" applyBorder="1" applyAlignment="1">
      <alignment horizontal="right" wrapText="1"/>
    </xf>
    <xf numFmtId="0" fontId="13" fillId="0" borderId="1" xfId="3" applyFont="1" applyFill="1" applyBorder="1" applyAlignment="1">
      <alignment horizontal="center"/>
    </xf>
    <xf numFmtId="0" fontId="13" fillId="0" borderId="1" xfId="3" applyFont="1" applyFill="1" applyBorder="1" applyAlignment="1">
      <alignment horizontal="right"/>
    </xf>
    <xf numFmtId="4" fontId="28" fillId="0" borderId="1" xfId="3" applyNumberFormat="1" applyFont="1" applyFill="1" applyBorder="1" applyAlignment="1">
      <alignment horizontal="right"/>
    </xf>
    <xf numFmtId="0" fontId="23" fillId="0" borderId="0" xfId="3" applyFont="1" applyAlignment="1">
      <alignment horizontal="center" vertical="top" wrapText="1"/>
    </xf>
    <xf numFmtId="0" fontId="23" fillId="0" borderId="0" xfId="3" applyFont="1" applyAlignment="1">
      <alignment horizontal="center" vertical="center" wrapText="1"/>
    </xf>
    <xf numFmtId="0" fontId="23" fillId="0" borderId="0" xfId="3" applyFont="1" applyAlignment="1">
      <alignment vertical="center" wrapText="1"/>
    </xf>
    <xf numFmtId="0" fontId="23" fillId="0" borderId="0" xfId="3" applyFont="1" applyFill="1" applyAlignment="1">
      <alignment horizontal="center" vertical="top" wrapText="1"/>
    </xf>
    <xf numFmtId="49" fontId="25" fillId="26" borderId="15" xfId="3" applyNumberFormat="1" applyFont="1" applyFill="1" applyBorder="1" applyAlignment="1">
      <alignment horizontal="center" vertical="center" wrapText="1"/>
    </xf>
    <xf numFmtId="0" fontId="13" fillId="26" borderId="15" xfId="3" applyFont="1" applyFill="1" applyBorder="1" applyAlignment="1">
      <alignment wrapText="1"/>
    </xf>
    <xf numFmtId="2" fontId="13" fillId="26" borderId="15" xfId="3" applyNumberFormat="1" applyFont="1" applyFill="1" applyBorder="1" applyAlignment="1">
      <alignment horizontal="right" wrapText="1"/>
    </xf>
    <xf numFmtId="0" fontId="13" fillId="26" borderId="15" xfId="3" applyNumberFormat="1" applyFont="1" applyFill="1" applyBorder="1" applyAlignment="1">
      <alignment horizontal="right" wrapText="1"/>
    </xf>
    <xf numFmtId="0" fontId="5" fillId="25" borderId="1" xfId="4" applyFont="1" applyFill="1" applyBorder="1" applyAlignment="1">
      <alignment horizontal="center" vertical="center" wrapText="1"/>
    </xf>
    <xf numFmtId="0" fontId="99" fillId="25" borderId="1" xfId="6" applyFont="1" applyFill="1" applyBorder="1" applyAlignment="1">
      <alignment horizontal="center" vertical="center" wrapText="1"/>
    </xf>
    <xf numFmtId="0" fontId="5" fillId="25" borderId="1" xfId="4" applyFont="1" applyFill="1" applyBorder="1" applyAlignment="1">
      <alignment horizontal="right" vertical="center" wrapText="1"/>
    </xf>
    <xf numFmtId="0" fontId="99" fillId="25" borderId="1" xfId="6" applyFont="1" applyFill="1" applyBorder="1" applyAlignment="1">
      <alignment horizontal="center" wrapText="1"/>
    </xf>
    <xf numFmtId="0" fontId="5" fillId="26" borderId="1" xfId="359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right" vertical="center"/>
    </xf>
    <xf numFmtId="0" fontId="18" fillId="25" borderId="1" xfId="0" applyFont="1" applyFill="1" applyBorder="1" applyAlignment="1">
      <alignment horizontal="center" vertical="top"/>
    </xf>
    <xf numFmtId="0" fontId="18" fillId="25" borderId="1" xfId="0" applyFont="1" applyFill="1" applyBorder="1" applyAlignment="1">
      <alignment horizontal="center" vertical="center"/>
    </xf>
    <xf numFmtId="0" fontId="13" fillId="25" borderId="1" xfId="0" applyFont="1" applyFill="1" applyBorder="1" applyAlignment="1">
      <alignment horizontal="center" wrapText="1"/>
    </xf>
    <xf numFmtId="0" fontId="18" fillId="25" borderId="1" xfId="0" applyFont="1" applyFill="1" applyBorder="1" applyAlignment="1">
      <alignment horizontal="right" vertical="center"/>
    </xf>
    <xf numFmtId="2" fontId="18" fillId="25" borderId="1" xfId="0" applyNumberFormat="1" applyFont="1" applyFill="1" applyBorder="1" applyAlignment="1">
      <alignment horizontal="right" vertical="center"/>
    </xf>
    <xf numFmtId="4" fontId="18" fillId="25" borderId="1" xfId="0" applyNumberFormat="1" applyFont="1" applyFill="1" applyBorder="1" applyAlignment="1">
      <alignment horizontal="right" vertical="center"/>
    </xf>
    <xf numFmtId="0" fontId="4" fillId="26" borderId="15" xfId="0" applyFont="1" applyFill="1" applyBorder="1" applyAlignment="1">
      <alignment horizontal="center"/>
    </xf>
    <xf numFmtId="0" fontId="29" fillId="2" borderId="0" xfId="0" applyFont="1" applyFill="1" applyAlignment="1">
      <alignment vertical="center"/>
    </xf>
    <xf numFmtId="0" fontId="71" fillId="2" borderId="0" xfId="0" applyFont="1" applyFill="1" applyAlignment="1">
      <alignment vertical="center"/>
    </xf>
    <xf numFmtId="2" fontId="107" fillId="0" borderId="2" xfId="365" applyNumberFormat="1" applyFont="1" applyFill="1" applyBorder="1" applyAlignment="1" applyProtection="1">
      <alignment horizontal="right" vertical="center" wrapText="1"/>
    </xf>
    <xf numFmtId="2" fontId="5" fillId="0" borderId="20" xfId="3" applyNumberFormat="1" applyFont="1" applyFill="1" applyBorder="1" applyAlignment="1">
      <alignment horizontal="right" vertical="center" wrapText="1"/>
    </xf>
    <xf numFmtId="0" fontId="88" fillId="0" borderId="3" xfId="3" applyFont="1" applyFill="1" applyBorder="1" applyAlignment="1">
      <alignment horizontal="right" wrapText="1"/>
    </xf>
    <xf numFmtId="0" fontId="5" fillId="0" borderId="0" xfId="3" applyFont="1" applyFill="1" applyAlignment="1"/>
    <xf numFmtId="0" fontId="5" fillId="2" borderId="0" xfId="3" applyFont="1" applyFill="1" applyAlignment="1"/>
    <xf numFmtId="2" fontId="58" fillId="0" borderId="20" xfId="0" applyNumberFormat="1" applyFont="1" applyFill="1" applyBorder="1" applyAlignment="1">
      <alignment horizontal="right" vertical="center"/>
    </xf>
    <xf numFmtId="172" fontId="109" fillId="0" borderId="0" xfId="3" applyNumberFormat="1" applyFont="1" applyAlignment="1">
      <alignment horizontal="center" wrapText="1"/>
    </xf>
    <xf numFmtId="0" fontId="15" fillId="0" borderId="0" xfId="3" applyFont="1" applyAlignment="1">
      <alignment horizontal="center" vertical="top" wrapText="1"/>
    </xf>
    <xf numFmtId="0" fontId="15" fillId="2" borderId="1" xfId="3" applyFont="1" applyFill="1" applyBorder="1" applyAlignment="1">
      <alignment horizontal="center" vertical="center"/>
    </xf>
    <xf numFmtId="0" fontId="55" fillId="2" borderId="1" xfId="3" applyFont="1" applyFill="1" applyBorder="1" applyAlignment="1">
      <alignment horizontal="center" vertical="center" wrapText="1"/>
    </xf>
    <xf numFmtId="0" fontId="55" fillId="2" borderId="1" xfId="3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25" fillId="0" borderId="2" xfId="3" applyFont="1" applyBorder="1" applyAlignment="1">
      <alignment horizontal="center" vertical="center" wrapText="1"/>
    </xf>
    <xf numFmtId="49" fontId="25" fillId="0" borderId="2" xfId="3" applyNumberFormat="1" applyFont="1" applyBorder="1" applyAlignment="1">
      <alignment horizontal="center" vertical="center" wrapText="1"/>
    </xf>
    <xf numFmtId="0" fontId="26" fillId="0" borderId="2" xfId="8" applyFont="1" applyBorder="1" applyAlignment="1">
      <alignment horizontal="center" vertical="center" wrapText="1"/>
    </xf>
    <xf numFmtId="0" fontId="25" fillId="0" borderId="2" xfId="3" applyFont="1" applyBorder="1" applyAlignment="1">
      <alignment horizontal="right" vertical="center" wrapText="1"/>
    </xf>
    <xf numFmtId="2" fontId="25" fillId="0" borderId="2" xfId="3" applyNumberFormat="1" applyFont="1" applyBorder="1" applyAlignment="1">
      <alignment vertical="center" wrapText="1"/>
    </xf>
    <xf numFmtId="0" fontId="25" fillId="0" borderId="2" xfId="3" applyFont="1" applyBorder="1" applyAlignment="1">
      <alignment vertical="center" wrapText="1"/>
    </xf>
    <xf numFmtId="0" fontId="29" fillId="0" borderId="0" xfId="3" applyFont="1" applyAlignment="1">
      <alignment vertical="center"/>
    </xf>
    <xf numFmtId="0" fontId="5" fillId="0" borderId="3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wrapText="1"/>
    </xf>
    <xf numFmtId="0" fontId="5" fillId="0" borderId="3" xfId="3" applyFont="1" applyBorder="1" applyAlignment="1">
      <alignment horizontal="right" wrapText="1"/>
    </xf>
    <xf numFmtId="0" fontId="88" fillId="0" borderId="3" xfId="3" applyFont="1" applyBorder="1" applyAlignment="1">
      <alignment wrapText="1"/>
    </xf>
    <xf numFmtId="0" fontId="23" fillId="0" borderId="3" xfId="4" applyFont="1" applyBorder="1" applyAlignment="1">
      <alignment horizontal="center" wrapText="1"/>
    </xf>
    <xf numFmtId="0" fontId="15" fillId="0" borderId="2" xfId="357" applyFont="1" applyBorder="1" applyAlignment="1">
      <alignment horizontal="center"/>
    </xf>
    <xf numFmtId="0" fontId="15" fillId="0" borderId="17" xfId="357" applyFont="1" applyBorder="1" applyAlignment="1">
      <alignment horizontal="center"/>
    </xf>
    <xf numFmtId="0" fontId="29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70" fillId="0" borderId="0" xfId="0" applyFont="1" applyAlignment="1">
      <alignment horizontal="center" wrapText="1"/>
    </xf>
    <xf numFmtId="0" fontId="5" fillId="0" borderId="3" xfId="2" applyFont="1" applyBorder="1" applyAlignment="1">
      <alignment horizontal="left" wrapText="1"/>
    </xf>
    <xf numFmtId="0" fontId="51" fillId="0" borderId="3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2" fontId="5" fillId="0" borderId="3" xfId="358" applyNumberFormat="1" applyFont="1" applyBorder="1" applyAlignment="1">
      <alignment horizontal="right"/>
    </xf>
    <xf numFmtId="2" fontId="5" fillId="0" borderId="0" xfId="358" applyNumberFormat="1" applyFont="1" applyAlignment="1">
      <alignment horizontal="right"/>
    </xf>
    <xf numFmtId="0" fontId="25" fillId="0" borderId="2" xfId="359" applyFont="1" applyBorder="1" applyAlignment="1">
      <alignment horizontal="center" vertical="center"/>
    </xf>
    <xf numFmtId="0" fontId="79" fillId="0" borderId="2" xfId="359" applyFont="1" applyBorder="1" applyAlignment="1">
      <alignment horizontal="center" vertical="center"/>
    </xf>
    <xf numFmtId="0" fontId="102" fillId="0" borderId="2" xfId="6" applyFont="1" applyBorder="1" applyAlignment="1">
      <alignment horizontal="center" vertical="center" wrapText="1"/>
    </xf>
    <xf numFmtId="0" fontId="79" fillId="0" borderId="2" xfId="6" applyFont="1" applyBorder="1" applyAlignment="1">
      <alignment horizontal="center" vertical="center" wrapText="1"/>
    </xf>
    <xf numFmtId="0" fontId="79" fillId="0" borderId="2" xfId="6" applyFont="1" applyBorder="1" applyAlignment="1">
      <alignment horizontal="right" vertical="center" wrapText="1"/>
    </xf>
    <xf numFmtId="2" fontId="5" fillId="0" borderId="2" xfId="7" applyNumberFormat="1" applyFont="1" applyBorder="1" applyAlignment="1">
      <alignment horizontal="right" vertical="center" wrapText="1"/>
    </xf>
    <xf numFmtId="0" fontId="5" fillId="0" borderId="0" xfId="3" applyFont="1"/>
    <xf numFmtId="0" fontId="58" fillId="0" borderId="20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right" vertical="center"/>
    </xf>
    <xf numFmtId="0" fontId="26" fillId="0" borderId="2" xfId="3" applyFont="1" applyBorder="1" applyAlignment="1">
      <alignment horizontal="center" vertical="center" wrapText="1"/>
    </xf>
    <xf numFmtId="2" fontId="5" fillId="0" borderId="21" xfId="3" applyNumberFormat="1" applyFont="1" applyBorder="1" applyAlignment="1">
      <alignment horizontal="right" wrapText="1"/>
    </xf>
    <xf numFmtId="0" fontId="70" fillId="0" borderId="21" xfId="3" applyFont="1" applyFill="1" applyBorder="1" applyAlignment="1">
      <alignment horizontal="right" wrapText="1"/>
    </xf>
    <xf numFmtId="0" fontId="25" fillId="0" borderId="2" xfId="359" applyFont="1" applyBorder="1" applyAlignment="1">
      <alignment horizontal="center" vertical="center" wrapText="1"/>
    </xf>
    <xf numFmtId="0" fontId="25" fillId="0" borderId="20" xfId="359" applyFont="1" applyBorder="1" applyAlignment="1">
      <alignment horizontal="center" vertical="center" wrapText="1"/>
    </xf>
    <xf numFmtId="0" fontId="26" fillId="0" borderId="20" xfId="359" applyFont="1" applyBorder="1" applyAlignment="1">
      <alignment horizontal="center" vertical="center" wrapText="1"/>
    </xf>
    <xf numFmtId="164" fontId="26" fillId="0" borderId="20" xfId="8" applyNumberFormat="1" applyFont="1" applyBorder="1" applyAlignment="1">
      <alignment horizontal="right" vertical="center" wrapText="1"/>
    </xf>
    <xf numFmtId="2" fontId="25" fillId="0" borderId="20" xfId="359" applyNumberFormat="1" applyFont="1" applyBorder="1" applyAlignment="1">
      <alignment horizontal="right" vertical="center" wrapText="1"/>
    </xf>
    <xf numFmtId="0" fontId="15" fillId="0" borderId="20" xfId="360" applyFont="1" applyBorder="1" applyAlignment="1">
      <alignment horizontal="right" vertical="center" wrapText="1"/>
    </xf>
    <xf numFmtId="2" fontId="15" fillId="0" borderId="20" xfId="8" applyNumberFormat="1" applyFont="1" applyBorder="1" applyAlignment="1">
      <alignment horizontal="right" vertical="center" wrapText="1"/>
    </xf>
    <xf numFmtId="0" fontId="15" fillId="0" borderId="20" xfId="8" applyFont="1" applyBorder="1" applyAlignment="1">
      <alignment horizontal="right" vertical="center" wrapText="1"/>
    </xf>
    <xf numFmtId="0" fontId="15" fillId="0" borderId="0" xfId="2" applyFont="1" applyAlignment="1">
      <alignment horizontal="center"/>
    </xf>
    <xf numFmtId="0" fontId="5" fillId="0" borderId="3" xfId="359" applyFont="1" applyBorder="1" applyAlignment="1">
      <alignment horizontal="center" wrapText="1"/>
    </xf>
    <xf numFmtId="0" fontId="23" fillId="0" borderId="21" xfId="4" applyFont="1" applyBorder="1" applyAlignment="1">
      <alignment horizontal="center"/>
    </xf>
    <xf numFmtId="0" fontId="5" fillId="0" borderId="21" xfId="359" applyFont="1" applyBorder="1" applyAlignment="1">
      <alignment wrapText="1"/>
    </xf>
    <xf numFmtId="0" fontId="5" fillId="0" borderId="21" xfId="6" applyFont="1" applyBorder="1" applyAlignment="1">
      <alignment horizontal="center" wrapText="1"/>
    </xf>
    <xf numFmtId="0" fontId="5" fillId="0" borderId="21" xfId="3" applyFont="1" applyBorder="1" applyAlignment="1">
      <alignment horizontal="right" wrapText="1"/>
    </xf>
    <xf numFmtId="0" fontId="15" fillId="0" borderId="0" xfId="3" applyFont="1"/>
    <xf numFmtId="0" fontId="70" fillId="0" borderId="21" xfId="3" quotePrefix="1" applyFont="1" applyBorder="1" applyAlignment="1">
      <alignment horizontal="center"/>
    </xf>
    <xf numFmtId="0" fontId="5" fillId="0" borderId="4" xfId="359" applyFont="1" applyBorder="1" applyAlignment="1">
      <alignment horizontal="center" wrapText="1"/>
    </xf>
    <xf numFmtId="0" fontId="23" fillId="0" borderId="18" xfId="4" applyFont="1" applyBorder="1" applyAlignment="1">
      <alignment horizontal="center"/>
    </xf>
    <xf numFmtId="0" fontId="5" fillId="0" borderId="18" xfId="359" applyFont="1" applyBorder="1" applyAlignment="1">
      <alignment wrapText="1"/>
    </xf>
    <xf numFmtId="0" fontId="5" fillId="0" borderId="18" xfId="6" applyFont="1" applyBorder="1" applyAlignment="1">
      <alignment horizontal="center" wrapText="1"/>
    </xf>
    <xf numFmtId="0" fontId="5" fillId="0" borderId="18" xfId="3" applyFont="1" applyBorder="1" applyAlignment="1">
      <alignment horizontal="right" wrapText="1"/>
    </xf>
    <xf numFmtId="2" fontId="5" fillId="0" borderId="18" xfId="3" applyNumberFormat="1" applyFont="1" applyBorder="1" applyAlignment="1">
      <alignment horizontal="right" wrapText="1"/>
    </xf>
    <xf numFmtId="0" fontId="15" fillId="0" borderId="0" xfId="3" applyFont="1" applyAlignment="1">
      <alignment horizontal="center"/>
    </xf>
    <xf numFmtId="0" fontId="25" fillId="0" borderId="17" xfId="8" applyFont="1" applyBorder="1" applyAlignment="1">
      <alignment horizontal="center" vertical="center" wrapText="1"/>
    </xf>
    <xf numFmtId="164" fontId="25" fillId="0" borderId="2" xfId="8" applyNumberFormat="1" applyFont="1" applyBorder="1" applyAlignment="1">
      <alignment horizontal="center" vertical="center" wrapText="1"/>
    </xf>
    <xf numFmtId="2" fontId="25" fillId="0" borderId="20" xfId="8" applyNumberFormat="1" applyFont="1" applyBorder="1" applyAlignment="1">
      <alignment horizontal="right" vertical="center" wrapText="1"/>
    </xf>
    <xf numFmtId="0" fontId="15" fillId="0" borderId="2" xfId="360" applyFont="1" applyBorder="1" applyAlignment="1">
      <alignment horizontal="center" wrapText="1"/>
    </xf>
    <xf numFmtId="0" fontId="15" fillId="0" borderId="17" xfId="360" applyFont="1" applyBorder="1" applyAlignment="1">
      <alignment horizontal="center" wrapText="1"/>
    </xf>
    <xf numFmtId="2" fontId="15" fillId="0" borderId="2" xfId="8" applyNumberFormat="1" applyFont="1" applyBorder="1" applyAlignment="1">
      <alignment horizontal="center" wrapText="1"/>
    </xf>
    <xf numFmtId="0" fontId="15" fillId="0" borderId="17" xfId="8" applyFont="1" applyBorder="1" applyAlignment="1">
      <alignment horizontal="center" wrapText="1"/>
    </xf>
    <xf numFmtId="0" fontId="62" fillId="0" borderId="0" xfId="2" applyFont="1" applyAlignment="1">
      <alignment horizontal="center"/>
    </xf>
    <xf numFmtId="0" fontId="15" fillId="0" borderId="3" xfId="8" applyFont="1" applyBorder="1" applyAlignment="1">
      <alignment horizontal="center"/>
    </xf>
    <xf numFmtId="0" fontId="15" fillId="0" borderId="0" xfId="8" applyFont="1" applyAlignment="1">
      <alignment horizontal="center"/>
    </xf>
    <xf numFmtId="0" fontId="5" fillId="0" borderId="3" xfId="8" applyFont="1" applyBorder="1" applyAlignment="1">
      <alignment horizontal="left"/>
    </xf>
    <xf numFmtId="0" fontId="5" fillId="0" borderId="0" xfId="8" applyFont="1" applyAlignment="1">
      <alignment horizontal="center"/>
    </xf>
    <xf numFmtId="2" fontId="5" fillId="0" borderId="3" xfId="8" applyNumberFormat="1" applyFont="1" applyBorder="1" applyAlignment="1">
      <alignment horizontal="right"/>
    </xf>
    <xf numFmtId="2" fontId="5" fillId="0" borderId="0" xfId="8" applyNumberFormat="1" applyFont="1" applyAlignment="1">
      <alignment horizontal="right"/>
    </xf>
    <xf numFmtId="2" fontId="5" fillId="0" borderId="0" xfId="360" applyNumberFormat="1" applyFont="1" applyAlignment="1">
      <alignment horizontal="right"/>
    </xf>
    <xf numFmtId="0" fontId="5" fillId="0" borderId="3" xfId="360" applyFont="1" applyBorder="1" applyAlignment="1">
      <alignment horizontal="center"/>
    </xf>
    <xf numFmtId="0" fontId="5" fillId="0" borderId="0" xfId="360" applyFont="1" applyAlignment="1">
      <alignment horizontal="center"/>
    </xf>
    <xf numFmtId="0" fontId="5" fillId="0" borderId="3" xfId="357" applyFont="1" applyBorder="1" applyAlignment="1">
      <alignment horizontal="center"/>
    </xf>
    <xf numFmtId="0" fontId="5" fillId="0" borderId="0" xfId="357" applyFont="1" applyAlignment="1">
      <alignment horizontal="center"/>
    </xf>
    <xf numFmtId="0" fontId="62" fillId="0" borderId="0" xfId="0" applyFont="1"/>
    <xf numFmtId="0" fontId="62" fillId="0" borderId="0" xfId="0" applyFont="1" applyAlignment="1">
      <alignment horizontal="center"/>
    </xf>
    <xf numFmtId="0" fontId="5" fillId="0" borderId="3" xfId="8" applyFont="1" applyBorder="1" applyAlignment="1">
      <alignment horizontal="left" wrapText="1"/>
    </xf>
    <xf numFmtId="171" fontId="5" fillId="0" borderId="3" xfId="357" applyNumberFormat="1" applyFont="1" applyBorder="1" applyAlignment="1">
      <alignment horizontal="right"/>
    </xf>
    <xf numFmtId="166" fontId="5" fillId="0" borderId="0" xfId="357" applyNumberFormat="1" applyFont="1" applyAlignment="1">
      <alignment horizontal="right"/>
    </xf>
    <xf numFmtId="0" fontId="13" fillId="0" borderId="0" xfId="3" applyFont="1" applyFill="1" applyAlignment="1">
      <alignment horizontal="center" vertical="top" wrapText="1"/>
    </xf>
    <xf numFmtId="0" fontId="25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right"/>
    </xf>
    <xf numFmtId="2" fontId="5" fillId="0" borderId="3" xfId="0" applyNumberFormat="1" applyFont="1" applyBorder="1"/>
    <xf numFmtId="0" fontId="15" fillId="0" borderId="0" xfId="0" applyFont="1"/>
    <xf numFmtId="2" fontId="15" fillId="0" borderId="0" xfId="0" applyNumberFormat="1" applyFont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1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25" fillId="0" borderId="20" xfId="0" applyNumberFormat="1" applyFont="1" applyFill="1" applyBorder="1" applyAlignment="1">
      <alignment horizontal="right" vertical="center"/>
    </xf>
    <xf numFmtId="169" fontId="13" fillId="2" borderId="1" xfId="3" applyNumberFormat="1" applyFont="1" applyFill="1" applyBorder="1" applyAlignment="1">
      <alignment horizontal="right" vertical="center"/>
    </xf>
    <xf numFmtId="0" fontId="5" fillId="0" borderId="3" xfId="8" applyFont="1" applyBorder="1" applyAlignment="1">
      <alignment horizontal="center"/>
    </xf>
    <xf numFmtId="0" fontId="5" fillId="0" borderId="3" xfId="358" applyFont="1" applyBorder="1" applyAlignment="1">
      <alignment horizontal="right"/>
    </xf>
    <xf numFmtId="0" fontId="5" fillId="0" borderId="16" xfId="8" applyFont="1" applyBorder="1" applyAlignment="1">
      <alignment horizontal="center"/>
    </xf>
    <xf numFmtId="0" fontId="5" fillId="0" borderId="4" xfId="8" applyFont="1" applyBorder="1" applyAlignment="1">
      <alignment horizontal="left"/>
    </xf>
    <xf numFmtId="0" fontId="25" fillId="0" borderId="2" xfId="8" applyFont="1" applyBorder="1" applyAlignment="1">
      <alignment horizontal="center" vertical="center" wrapText="1"/>
    </xf>
    <xf numFmtId="17" fontId="25" fillId="0" borderId="17" xfId="8" applyNumberFormat="1" applyFont="1" applyBorder="1" applyAlignment="1">
      <alignment horizontal="center" vertical="center" wrapText="1"/>
    </xf>
    <xf numFmtId="0" fontId="5" fillId="0" borderId="2" xfId="360" applyFont="1" applyBorder="1" applyAlignment="1">
      <alignment horizontal="center" wrapText="1"/>
    </xf>
    <xf numFmtId="0" fontId="5" fillId="0" borderId="17" xfId="360" applyFont="1" applyBorder="1" applyAlignment="1">
      <alignment horizontal="center" wrapText="1"/>
    </xf>
    <xf numFmtId="2" fontId="5" fillId="0" borderId="2" xfId="8" applyNumberFormat="1" applyFont="1" applyBorder="1" applyAlignment="1">
      <alignment horizontal="center" wrapText="1"/>
    </xf>
    <xf numFmtId="0" fontId="5" fillId="0" borderId="17" xfId="8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0" fillId="0" borderId="0" xfId="0" applyFont="1" applyAlignment="1">
      <alignment horizontal="center"/>
    </xf>
    <xf numFmtId="166" fontId="5" fillId="0" borderId="3" xfId="357" applyNumberFormat="1" applyFont="1" applyBorder="1" applyAlignment="1">
      <alignment horizontal="right"/>
    </xf>
    <xf numFmtId="0" fontId="85" fillId="0" borderId="0" xfId="2" applyFont="1" applyAlignment="1">
      <alignment horizontal="center"/>
    </xf>
    <xf numFmtId="0" fontId="3" fillId="0" borderId="0" xfId="0" applyFont="1" applyAlignment="1">
      <alignment wrapText="1"/>
    </xf>
    <xf numFmtId="0" fontId="5" fillId="0" borderId="2" xfId="357" applyFont="1" applyBorder="1" applyAlignment="1">
      <alignment horizontal="center"/>
    </xf>
    <xf numFmtId="0" fontId="5" fillId="0" borderId="17" xfId="357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4" xfId="357" applyFont="1" applyBorder="1" applyAlignment="1">
      <alignment horizontal="center"/>
    </xf>
    <xf numFmtId="0" fontId="5" fillId="0" borderId="16" xfId="357" applyFont="1" applyBorder="1" applyAlignment="1">
      <alignment horizontal="center"/>
    </xf>
    <xf numFmtId="164" fontId="5" fillId="0" borderId="3" xfId="8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71" fontId="5" fillId="0" borderId="3" xfId="0" applyNumberFormat="1" applyFont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164" fontId="4" fillId="0" borderId="3" xfId="0" applyNumberFormat="1" applyFont="1" applyBorder="1"/>
    <xf numFmtId="166" fontId="4" fillId="0" borderId="4" xfId="0" applyNumberFormat="1" applyFont="1" applyBorder="1" applyAlignment="1">
      <alignment horizontal="right"/>
    </xf>
    <xf numFmtId="0" fontId="58" fillId="0" borderId="2" xfId="0" applyFont="1" applyBorder="1" applyAlignment="1">
      <alignment horizontal="right" vertical="center"/>
    </xf>
    <xf numFmtId="165" fontId="4" fillId="0" borderId="0" xfId="0" applyNumberFormat="1" applyFont="1" applyAlignment="1">
      <alignment horizontal="right"/>
    </xf>
    <xf numFmtId="0" fontId="5" fillId="0" borderId="1" xfId="4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15" fillId="0" borderId="0" xfId="3" applyNumberFormat="1" applyFont="1" applyFill="1" applyAlignment="1">
      <alignment horizontal="center" vertical="top" wrapText="1"/>
    </xf>
    <xf numFmtId="1" fontId="25" fillId="0" borderId="2" xfId="0" applyNumberFormat="1" applyFont="1" applyBorder="1" applyAlignment="1">
      <alignment vertical="center"/>
    </xf>
    <xf numFmtId="166" fontId="11" fillId="0" borderId="3" xfId="0" applyNumberFormat="1" applyFont="1" applyFill="1" applyBorder="1" applyAlignment="1">
      <alignment horizontal="right"/>
    </xf>
    <xf numFmtId="0" fontId="17" fillId="0" borderId="3" xfId="0" applyFont="1" applyFill="1" applyBorder="1" applyAlignment="1">
      <alignment horizontal="left" wrapText="1"/>
    </xf>
    <xf numFmtId="0" fontId="5" fillId="0" borderId="0" xfId="360" applyFont="1" applyAlignment="1">
      <alignment horizontal="right"/>
    </xf>
    <xf numFmtId="0" fontId="70" fillId="0" borderId="3" xfId="4" applyFont="1" applyBorder="1" applyAlignment="1">
      <alignment horizontal="center"/>
    </xf>
    <xf numFmtId="2" fontId="70" fillId="0" borderId="3" xfId="3" applyNumberFormat="1" applyFont="1" applyBorder="1" applyAlignment="1">
      <alignment horizontal="right" wrapText="1"/>
    </xf>
    <xf numFmtId="0" fontId="15" fillId="0" borderId="16" xfId="0" applyFont="1" applyBorder="1" applyAlignment="1">
      <alignment horizontal="center"/>
    </xf>
    <xf numFmtId="164" fontId="5" fillId="0" borderId="0" xfId="360" applyNumberFormat="1" applyFont="1" applyAlignment="1">
      <alignment horizontal="right"/>
    </xf>
    <xf numFmtId="0" fontId="111" fillId="0" borderId="0" xfId="0" applyFont="1"/>
    <xf numFmtId="2" fontId="4" fillId="0" borderId="21" xfId="0" applyNumberFormat="1" applyFont="1" applyBorder="1" applyAlignment="1">
      <alignment horizontal="right"/>
    </xf>
    <xf numFmtId="0" fontId="58" fillId="0" borderId="2" xfId="0" applyFont="1" applyBorder="1"/>
    <xf numFmtId="2" fontId="25" fillId="0" borderId="20" xfId="0" applyNumberFormat="1" applyFont="1" applyBorder="1" applyAlignment="1">
      <alignment horizontal="right" vertical="center"/>
    </xf>
    <xf numFmtId="2" fontId="4" fillId="0" borderId="2" xfId="0" applyNumberFormat="1" applyFont="1" applyBorder="1"/>
    <xf numFmtId="2" fontId="4" fillId="0" borderId="17" xfId="0" applyNumberFormat="1" applyFont="1" applyBorder="1"/>
    <xf numFmtId="2" fontId="4" fillId="0" borderId="20" xfId="0" applyNumberFormat="1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wrapText="1"/>
    </xf>
    <xf numFmtId="2" fontId="4" fillId="0" borderId="0" xfId="0" applyNumberFormat="1" applyFont="1"/>
    <xf numFmtId="2" fontId="4" fillId="0" borderId="2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wrapText="1"/>
    </xf>
    <xf numFmtId="2" fontId="4" fillId="0" borderId="18" xfId="0" applyNumberFormat="1" applyFont="1" applyBorder="1" applyAlignment="1">
      <alignment horizontal="right"/>
    </xf>
    <xf numFmtId="0" fontId="25" fillId="0" borderId="2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60" fillId="0" borderId="2" xfId="0" applyFont="1" applyBorder="1" applyAlignment="1">
      <alignment horizontal="center" vertical="center"/>
    </xf>
    <xf numFmtId="0" fontId="71" fillId="0" borderId="3" xfId="0" applyFont="1" applyBorder="1" applyAlignment="1">
      <alignment horizontal="right" wrapText="1"/>
    </xf>
    <xf numFmtId="0" fontId="71" fillId="0" borderId="4" xfId="0" applyFont="1" applyBorder="1" applyAlignment="1">
      <alignment horizontal="right" wrapText="1"/>
    </xf>
    <xf numFmtId="2" fontId="5" fillId="0" borderId="21" xfId="0" applyNumberFormat="1" applyFont="1" applyBorder="1" applyAlignment="1">
      <alignment horizontal="right"/>
    </xf>
    <xf numFmtId="0" fontId="26" fillId="0" borderId="20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right" vertical="center"/>
    </xf>
    <xf numFmtId="2" fontId="23" fillId="0" borderId="2" xfId="0" applyNumberFormat="1" applyFont="1" applyBorder="1" applyAlignment="1">
      <alignment horizontal="right" vertical="center"/>
    </xf>
    <xf numFmtId="2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 wrapText="1"/>
    </xf>
    <xf numFmtId="2" fontId="15" fillId="0" borderId="0" xfId="0" applyNumberFormat="1" applyFont="1" applyAlignment="1">
      <alignment horizontal="right"/>
    </xf>
    <xf numFmtId="0" fontId="72" fillId="0" borderId="22" xfId="0" quotePrefix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171" fontId="4" fillId="0" borderId="3" xfId="0" applyNumberFormat="1" applyFont="1" applyBorder="1"/>
    <xf numFmtId="164" fontId="5" fillId="0" borderId="3" xfId="357" applyNumberFormat="1" applyFont="1" applyBorder="1" applyAlignment="1">
      <alignment horizontal="right"/>
    </xf>
    <xf numFmtId="0" fontId="58" fillId="0" borderId="3" xfId="0" applyFont="1" applyBorder="1" applyAlignment="1">
      <alignment horizontal="center"/>
    </xf>
    <xf numFmtId="0" fontId="25" fillId="0" borderId="23" xfId="0" applyFont="1" applyBorder="1" applyAlignment="1">
      <alignment horizontal="center" vertical="center"/>
    </xf>
    <xf numFmtId="0" fontId="72" fillId="0" borderId="2" xfId="0" quotePrefix="1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vertical="center"/>
    </xf>
    <xf numFmtId="164" fontId="25" fillId="0" borderId="3" xfId="0" applyNumberFormat="1" applyFont="1" applyBorder="1" applyAlignment="1">
      <alignment horizontal="right"/>
    </xf>
    <xf numFmtId="164" fontId="58" fillId="0" borderId="2" xfId="0" applyNumberFormat="1" applyFont="1" applyBorder="1" applyAlignment="1">
      <alignment vertical="center"/>
    </xf>
    <xf numFmtId="2" fontId="15" fillId="0" borderId="17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25" fillId="0" borderId="2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2" fontId="25" fillId="0" borderId="17" xfId="2" applyNumberFormat="1" applyFont="1" applyBorder="1" applyAlignment="1">
      <alignment horizontal="right" vertical="center"/>
    </xf>
    <xf numFmtId="2" fontId="15" fillId="0" borderId="2" xfId="2" applyNumberFormat="1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2" xfId="360" applyFont="1" applyBorder="1" applyAlignment="1">
      <alignment horizontal="center"/>
    </xf>
    <xf numFmtId="0" fontId="15" fillId="0" borderId="17" xfId="360" applyFont="1" applyBorder="1" applyAlignment="1">
      <alignment horizontal="center"/>
    </xf>
    <xf numFmtId="2" fontId="15" fillId="0" borderId="2" xfId="2" applyNumberFormat="1" applyFont="1" applyBorder="1" applyAlignment="1">
      <alignment horizontal="center"/>
    </xf>
    <xf numFmtId="0" fontId="15" fillId="0" borderId="3" xfId="2" applyFont="1" applyBorder="1" applyAlignment="1">
      <alignment horizontal="center"/>
    </xf>
    <xf numFmtId="0" fontId="70" fillId="0" borderId="0" xfId="2" applyFont="1" applyAlignment="1">
      <alignment horizontal="center"/>
    </xf>
    <xf numFmtId="0" fontId="5" fillId="0" borderId="3" xfId="2" applyFont="1" applyBorder="1" applyAlignment="1">
      <alignment horizontal="left"/>
    </xf>
    <xf numFmtId="2" fontId="5" fillId="0" borderId="3" xfId="2" applyNumberFormat="1" applyFont="1" applyBorder="1"/>
    <xf numFmtId="2" fontId="5" fillId="0" borderId="0" xfId="2" applyNumberFormat="1" applyFont="1"/>
    <xf numFmtId="2" fontId="5" fillId="0" borderId="3" xfId="360" applyNumberFormat="1" applyFont="1" applyBorder="1"/>
    <xf numFmtId="0" fontId="5" fillId="0" borderId="0" xfId="360" applyFont="1"/>
    <xf numFmtId="0" fontId="5" fillId="0" borderId="3" xfId="360" applyFont="1" applyBorder="1"/>
    <xf numFmtId="0" fontId="23" fillId="0" borderId="3" xfId="0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2" fontId="5" fillId="0" borderId="21" xfId="2" applyNumberFormat="1" applyFont="1" applyBorder="1"/>
    <xf numFmtId="2" fontId="5" fillId="0" borderId="0" xfId="360" applyNumberFormat="1" applyFont="1"/>
    <xf numFmtId="0" fontId="15" fillId="0" borderId="4" xfId="8" applyFont="1" applyBorder="1" applyAlignment="1">
      <alignment horizontal="center"/>
    </xf>
    <xf numFmtId="2" fontId="5" fillId="0" borderId="4" xfId="8" applyNumberFormat="1" applyFont="1" applyBorder="1"/>
    <xf numFmtId="2" fontId="5" fillId="0" borderId="16" xfId="8" applyNumberFormat="1" applyFont="1" applyBorder="1"/>
    <xf numFmtId="0" fontId="5" fillId="0" borderId="4" xfId="358" applyFont="1" applyBorder="1"/>
    <xf numFmtId="2" fontId="5" fillId="0" borderId="16" xfId="358" applyNumberFormat="1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80" fillId="0" borderId="0" xfId="2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85" fillId="0" borderId="0" xfId="2" applyFont="1" applyFill="1" applyAlignment="1">
      <alignment horizontal="center"/>
    </xf>
    <xf numFmtId="0" fontId="80" fillId="0" borderId="0" xfId="2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2" fillId="0" borderId="0" xfId="2" applyFont="1" applyFill="1" applyAlignment="1">
      <alignment horizontal="center"/>
    </xf>
    <xf numFmtId="166" fontId="4" fillId="0" borderId="3" xfId="0" applyNumberFormat="1" applyFont="1" applyBorder="1"/>
    <xf numFmtId="0" fontId="113" fillId="0" borderId="3" xfId="0" applyFont="1" applyBorder="1" applyAlignment="1">
      <alignment horizontal="center"/>
    </xf>
    <xf numFmtId="2" fontId="114" fillId="0" borderId="3" xfId="357" applyNumberFormat="1" applyFont="1" applyBorder="1" applyAlignment="1">
      <alignment horizontal="center"/>
    </xf>
    <xf numFmtId="1" fontId="70" fillId="0" borderId="3" xfId="8" applyNumberFormat="1" applyFont="1" applyBorder="1" applyAlignment="1">
      <alignment horizontal="right"/>
    </xf>
    <xf numFmtId="1" fontId="5" fillId="0" borderId="0" xfId="8" applyNumberFormat="1" applyFont="1" applyAlignment="1">
      <alignment horizontal="right"/>
    </xf>
    <xf numFmtId="2" fontId="25" fillId="0" borderId="2" xfId="3" applyNumberFormat="1" applyFont="1" applyBorder="1" applyAlignment="1">
      <alignment horizontal="right" vertical="center" wrapText="1"/>
    </xf>
    <xf numFmtId="2" fontId="25" fillId="0" borderId="20" xfId="3" applyNumberFormat="1" applyFont="1" applyBorder="1" applyAlignment="1">
      <alignment horizontal="right" vertical="center" wrapText="1"/>
    </xf>
    <xf numFmtId="2" fontId="5" fillId="0" borderId="20" xfId="3" applyNumberFormat="1" applyFont="1" applyBorder="1" applyAlignment="1">
      <alignment horizontal="right" vertical="center" wrapText="1"/>
    </xf>
    <xf numFmtId="0" fontId="25" fillId="0" borderId="0" xfId="3" applyFont="1" applyAlignment="1">
      <alignment vertical="center"/>
    </xf>
    <xf numFmtId="0" fontId="88" fillId="0" borderId="3" xfId="3" applyFont="1" applyBorder="1" applyAlignment="1">
      <alignment horizontal="right" wrapText="1"/>
    </xf>
    <xf numFmtId="0" fontId="5" fillId="2" borderId="0" xfId="3" applyFont="1" applyFill="1"/>
    <xf numFmtId="0" fontId="12" fillId="0" borderId="0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166" fontId="3" fillId="0" borderId="0" xfId="0" applyNumberFormat="1" applyFont="1" applyFill="1"/>
    <xf numFmtId="2" fontId="25" fillId="0" borderId="0" xfId="0" applyNumberFormat="1" applyFont="1" applyFill="1" applyBorder="1" applyAlignment="1">
      <alignment horizontal="right" vertical="center"/>
    </xf>
    <xf numFmtId="0" fontId="86" fillId="0" borderId="0" xfId="0" applyFont="1" applyFill="1" applyBorder="1" applyAlignment="1">
      <alignment horizontal="center" vertical="center"/>
    </xf>
    <xf numFmtId="0" fontId="86" fillId="0" borderId="0" xfId="0" applyFont="1" applyFill="1" applyAlignment="1">
      <alignment horizontal="center" vertical="center"/>
    </xf>
    <xf numFmtId="4" fontId="4" fillId="0" borderId="0" xfId="0" applyNumberFormat="1" applyFont="1" applyFill="1"/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29" fillId="0" borderId="0" xfId="3" applyFont="1" applyFill="1" applyAlignment="1">
      <alignment horizontal="center" vertical="center"/>
    </xf>
    <xf numFmtId="4" fontId="5" fillId="0" borderId="19" xfId="3" applyNumberFormat="1" applyFont="1" applyFill="1" applyBorder="1" applyAlignment="1">
      <alignment horizontal="right" wrapText="1"/>
    </xf>
    <xf numFmtId="0" fontId="29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2" fillId="0" borderId="0" xfId="0" applyFont="1" applyFill="1"/>
    <xf numFmtId="0" fontId="15" fillId="0" borderId="0" xfId="3" applyFont="1" applyFill="1" applyBorder="1" applyAlignment="1">
      <alignment horizontal="center"/>
    </xf>
    <xf numFmtId="0" fontId="66" fillId="0" borderId="0" xfId="3" applyFont="1" applyAlignment="1">
      <alignment horizontal="center" vertical="top" wrapText="1"/>
    </xf>
    <xf numFmtId="0" fontId="66" fillId="0" borderId="0" xfId="3" applyFont="1" applyBorder="1" applyAlignment="1">
      <alignment horizontal="center" vertical="top" wrapText="1"/>
    </xf>
    <xf numFmtId="0" fontId="15" fillId="0" borderId="0" xfId="3" applyFont="1" applyAlignment="1">
      <alignment horizontal="center" vertical="top" wrapText="1"/>
    </xf>
    <xf numFmtId="0" fontId="67" fillId="0" borderId="0" xfId="3" applyFont="1" applyAlignment="1">
      <alignment horizontal="center" vertical="top" wrapText="1"/>
    </xf>
    <xf numFmtId="0" fontId="68" fillId="0" borderId="0" xfId="3" applyFont="1" applyAlignment="1">
      <alignment horizontal="center" vertical="top" wrapText="1"/>
    </xf>
    <xf numFmtId="0" fontId="108" fillId="0" borderId="0" xfId="3" applyFont="1" applyAlignment="1">
      <alignment horizontal="center" vertical="center" wrapText="1"/>
    </xf>
    <xf numFmtId="0" fontId="67" fillId="0" borderId="0" xfId="3" applyFont="1" applyAlignment="1">
      <alignment horizontal="center" vertical="center" wrapText="1"/>
    </xf>
    <xf numFmtId="0" fontId="30" fillId="2" borderId="14" xfId="3" applyFont="1" applyFill="1" applyBorder="1" applyAlignment="1">
      <alignment horizontal="right" vertical="center" wrapText="1"/>
    </xf>
    <xf numFmtId="0" fontId="30" fillId="2" borderId="15" xfId="3" applyFont="1" applyFill="1" applyBorder="1" applyAlignment="1">
      <alignment horizontal="right" vertical="center" wrapText="1"/>
    </xf>
    <xf numFmtId="0" fontId="24" fillId="2" borderId="14" xfId="3" applyNumberFormat="1" applyFont="1" applyFill="1" applyBorder="1" applyAlignment="1">
      <alignment horizontal="center" wrapText="1"/>
    </xf>
    <xf numFmtId="0" fontId="24" fillId="2" borderId="15" xfId="3" applyNumberFormat="1" applyFont="1" applyFill="1" applyBorder="1" applyAlignment="1">
      <alignment horizontal="center" wrapText="1"/>
    </xf>
    <xf numFmtId="0" fontId="53" fillId="0" borderId="0" xfId="3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3" quotePrefix="1" applyFont="1" applyBorder="1" applyAlignment="1">
      <alignment horizontal="center" vertical="center" wrapText="1"/>
    </xf>
    <xf numFmtId="0" fontId="54" fillId="2" borderId="1" xfId="3" applyNumberFormat="1" applyFont="1" applyFill="1" applyBorder="1" applyAlignment="1">
      <alignment horizontal="center" vertical="center" wrapText="1"/>
    </xf>
    <xf numFmtId="0" fontId="30" fillId="2" borderId="1" xfId="3" applyNumberFormat="1" applyFont="1" applyFill="1" applyBorder="1" applyAlignment="1">
      <alignment horizontal="right" vertical="center" wrapText="1"/>
    </xf>
    <xf numFmtId="0" fontId="6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25" fillId="0" borderId="0" xfId="5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center" vertical="center" wrapText="1"/>
    </xf>
  </cellXfs>
  <cellStyles count="366">
    <cellStyle name="20% - Accent1 2" xfId="10" xr:uid="{00000000-0005-0000-0000-000000000000}"/>
    <cellStyle name="20% - Accent1 3" xfId="11" xr:uid="{00000000-0005-0000-0000-000001000000}"/>
    <cellStyle name="20% - Accent1 4" xfId="12" xr:uid="{00000000-0005-0000-0000-000002000000}"/>
    <cellStyle name="20% - Accent1 4 2" xfId="13" xr:uid="{00000000-0005-0000-0000-000003000000}"/>
    <cellStyle name="20% - Accent1 5" xfId="14" xr:uid="{00000000-0005-0000-0000-000004000000}"/>
    <cellStyle name="20% - Accent1 6" xfId="15" xr:uid="{00000000-0005-0000-0000-000005000000}"/>
    <cellStyle name="20% - Accent1 7" xfId="16" xr:uid="{00000000-0005-0000-0000-000006000000}"/>
    <cellStyle name="20% - Accent2 2" xfId="17" xr:uid="{00000000-0005-0000-0000-000007000000}"/>
    <cellStyle name="20% - Accent2 3" xfId="18" xr:uid="{00000000-0005-0000-0000-000008000000}"/>
    <cellStyle name="20% - Accent2 4" xfId="19" xr:uid="{00000000-0005-0000-0000-000009000000}"/>
    <cellStyle name="20% - Accent2 4 2" xfId="20" xr:uid="{00000000-0005-0000-0000-00000A000000}"/>
    <cellStyle name="20% - Accent2 5" xfId="21" xr:uid="{00000000-0005-0000-0000-00000B000000}"/>
    <cellStyle name="20% - Accent2 6" xfId="22" xr:uid="{00000000-0005-0000-0000-00000C000000}"/>
    <cellStyle name="20% - Accent2 7" xfId="23" xr:uid="{00000000-0005-0000-0000-00000D000000}"/>
    <cellStyle name="20% - Accent3 2" xfId="24" xr:uid="{00000000-0005-0000-0000-00000E000000}"/>
    <cellStyle name="20% - Accent3 3" xfId="25" xr:uid="{00000000-0005-0000-0000-00000F000000}"/>
    <cellStyle name="20% - Accent3 4" xfId="26" xr:uid="{00000000-0005-0000-0000-000010000000}"/>
    <cellStyle name="20% - Accent3 4 2" xfId="27" xr:uid="{00000000-0005-0000-0000-000011000000}"/>
    <cellStyle name="20% - Accent3 5" xfId="28" xr:uid="{00000000-0005-0000-0000-000012000000}"/>
    <cellStyle name="20% - Accent3 6" xfId="29" xr:uid="{00000000-0005-0000-0000-000013000000}"/>
    <cellStyle name="20% - Accent3 7" xfId="30" xr:uid="{00000000-0005-0000-0000-000014000000}"/>
    <cellStyle name="20% - Accent4 2" xfId="31" xr:uid="{00000000-0005-0000-0000-000015000000}"/>
    <cellStyle name="20% - Accent4 3" xfId="32" xr:uid="{00000000-0005-0000-0000-000016000000}"/>
    <cellStyle name="20% - Accent4 4" xfId="33" xr:uid="{00000000-0005-0000-0000-000017000000}"/>
    <cellStyle name="20% - Accent4 4 2" xfId="34" xr:uid="{00000000-0005-0000-0000-000018000000}"/>
    <cellStyle name="20% - Accent4 5" xfId="35" xr:uid="{00000000-0005-0000-0000-000019000000}"/>
    <cellStyle name="20% - Accent4 6" xfId="36" xr:uid="{00000000-0005-0000-0000-00001A000000}"/>
    <cellStyle name="20% - Accent4 7" xfId="37" xr:uid="{00000000-0005-0000-0000-00001B000000}"/>
    <cellStyle name="20% - Accent5 2" xfId="38" xr:uid="{00000000-0005-0000-0000-00001C000000}"/>
    <cellStyle name="20% - Accent5 3" xfId="39" xr:uid="{00000000-0005-0000-0000-00001D000000}"/>
    <cellStyle name="20% - Accent5 4" xfId="40" xr:uid="{00000000-0005-0000-0000-00001E000000}"/>
    <cellStyle name="20% - Accent5 4 2" xfId="41" xr:uid="{00000000-0005-0000-0000-00001F000000}"/>
    <cellStyle name="20% - Accent5 5" xfId="42" xr:uid="{00000000-0005-0000-0000-000020000000}"/>
    <cellStyle name="20% - Accent5 6" xfId="43" xr:uid="{00000000-0005-0000-0000-000021000000}"/>
    <cellStyle name="20% - Accent5 7" xfId="44" xr:uid="{00000000-0005-0000-0000-000022000000}"/>
    <cellStyle name="20% - Accent6 2" xfId="45" xr:uid="{00000000-0005-0000-0000-000023000000}"/>
    <cellStyle name="20% - Accent6 3" xfId="46" xr:uid="{00000000-0005-0000-0000-000024000000}"/>
    <cellStyle name="20% - Accent6 4" xfId="47" xr:uid="{00000000-0005-0000-0000-000025000000}"/>
    <cellStyle name="20% - Accent6 4 2" xfId="48" xr:uid="{00000000-0005-0000-0000-000026000000}"/>
    <cellStyle name="20% - Accent6 5" xfId="49" xr:uid="{00000000-0005-0000-0000-000027000000}"/>
    <cellStyle name="20% - Accent6 6" xfId="50" xr:uid="{00000000-0005-0000-0000-000028000000}"/>
    <cellStyle name="20% - Accent6 7" xfId="51" xr:uid="{00000000-0005-0000-0000-000029000000}"/>
    <cellStyle name="40% - Accent1 2" xfId="52" xr:uid="{00000000-0005-0000-0000-00002A000000}"/>
    <cellStyle name="40% - Accent1 3" xfId="53" xr:uid="{00000000-0005-0000-0000-00002B000000}"/>
    <cellStyle name="40% - Accent1 4" xfId="54" xr:uid="{00000000-0005-0000-0000-00002C000000}"/>
    <cellStyle name="40% - Accent1 4 2" xfId="55" xr:uid="{00000000-0005-0000-0000-00002D000000}"/>
    <cellStyle name="40% - Accent1 5" xfId="56" xr:uid="{00000000-0005-0000-0000-00002E000000}"/>
    <cellStyle name="40% - Accent1 6" xfId="57" xr:uid="{00000000-0005-0000-0000-00002F000000}"/>
    <cellStyle name="40% - Accent1 7" xfId="58" xr:uid="{00000000-0005-0000-0000-000030000000}"/>
    <cellStyle name="40% - Accent2 2" xfId="59" xr:uid="{00000000-0005-0000-0000-000031000000}"/>
    <cellStyle name="40% - Accent2 3" xfId="60" xr:uid="{00000000-0005-0000-0000-000032000000}"/>
    <cellStyle name="40% - Accent2 4" xfId="61" xr:uid="{00000000-0005-0000-0000-000033000000}"/>
    <cellStyle name="40% - Accent2 4 2" xfId="62" xr:uid="{00000000-0005-0000-0000-000034000000}"/>
    <cellStyle name="40% - Accent2 5" xfId="63" xr:uid="{00000000-0005-0000-0000-000035000000}"/>
    <cellStyle name="40% - Accent2 6" xfId="64" xr:uid="{00000000-0005-0000-0000-000036000000}"/>
    <cellStyle name="40% - Accent2 7" xfId="65" xr:uid="{00000000-0005-0000-0000-000037000000}"/>
    <cellStyle name="40% - Accent3 2" xfId="66" xr:uid="{00000000-0005-0000-0000-000038000000}"/>
    <cellStyle name="40% - Accent3 3" xfId="67" xr:uid="{00000000-0005-0000-0000-000039000000}"/>
    <cellStyle name="40% - Accent3 4" xfId="68" xr:uid="{00000000-0005-0000-0000-00003A000000}"/>
    <cellStyle name="40% - Accent3 4 2" xfId="69" xr:uid="{00000000-0005-0000-0000-00003B000000}"/>
    <cellStyle name="40% - Accent3 5" xfId="70" xr:uid="{00000000-0005-0000-0000-00003C000000}"/>
    <cellStyle name="40% - Accent3 6" xfId="71" xr:uid="{00000000-0005-0000-0000-00003D000000}"/>
    <cellStyle name="40% - Accent3 7" xfId="72" xr:uid="{00000000-0005-0000-0000-00003E000000}"/>
    <cellStyle name="40% - Accent4 2" xfId="73" xr:uid="{00000000-0005-0000-0000-00003F000000}"/>
    <cellStyle name="40% - Accent4 3" xfId="74" xr:uid="{00000000-0005-0000-0000-000040000000}"/>
    <cellStyle name="40% - Accent4 4" xfId="75" xr:uid="{00000000-0005-0000-0000-000041000000}"/>
    <cellStyle name="40% - Accent4 4 2" xfId="76" xr:uid="{00000000-0005-0000-0000-000042000000}"/>
    <cellStyle name="40% - Accent4 5" xfId="77" xr:uid="{00000000-0005-0000-0000-000043000000}"/>
    <cellStyle name="40% - Accent4 6" xfId="78" xr:uid="{00000000-0005-0000-0000-000044000000}"/>
    <cellStyle name="40% - Accent4 7" xfId="79" xr:uid="{00000000-0005-0000-0000-000045000000}"/>
    <cellStyle name="40% - Accent5 2" xfId="80" xr:uid="{00000000-0005-0000-0000-000046000000}"/>
    <cellStyle name="40% - Accent5 3" xfId="81" xr:uid="{00000000-0005-0000-0000-000047000000}"/>
    <cellStyle name="40% - Accent5 4" xfId="82" xr:uid="{00000000-0005-0000-0000-000048000000}"/>
    <cellStyle name="40% - Accent5 4 2" xfId="83" xr:uid="{00000000-0005-0000-0000-000049000000}"/>
    <cellStyle name="40% - Accent5 5" xfId="84" xr:uid="{00000000-0005-0000-0000-00004A000000}"/>
    <cellStyle name="40% - Accent5 6" xfId="85" xr:uid="{00000000-0005-0000-0000-00004B000000}"/>
    <cellStyle name="40% - Accent5 7" xfId="86" xr:uid="{00000000-0005-0000-0000-00004C000000}"/>
    <cellStyle name="40% - Accent6 2" xfId="87" xr:uid="{00000000-0005-0000-0000-00004D000000}"/>
    <cellStyle name="40% - Accent6 3" xfId="88" xr:uid="{00000000-0005-0000-0000-00004E000000}"/>
    <cellStyle name="40% - Accent6 4" xfId="89" xr:uid="{00000000-0005-0000-0000-00004F000000}"/>
    <cellStyle name="40% - Accent6 4 2" xfId="90" xr:uid="{00000000-0005-0000-0000-000050000000}"/>
    <cellStyle name="40% - Accent6 5" xfId="91" xr:uid="{00000000-0005-0000-0000-000051000000}"/>
    <cellStyle name="40% - Accent6 6" xfId="92" xr:uid="{00000000-0005-0000-0000-000052000000}"/>
    <cellStyle name="40% - Accent6 7" xfId="93" xr:uid="{00000000-0005-0000-0000-000053000000}"/>
    <cellStyle name="60% - Accent1 2" xfId="94" xr:uid="{00000000-0005-0000-0000-000054000000}"/>
    <cellStyle name="60% - Accent1 3" xfId="95" xr:uid="{00000000-0005-0000-0000-000055000000}"/>
    <cellStyle name="60% - Accent1 4" xfId="96" xr:uid="{00000000-0005-0000-0000-000056000000}"/>
    <cellStyle name="60% - Accent1 4 2" xfId="97" xr:uid="{00000000-0005-0000-0000-000057000000}"/>
    <cellStyle name="60% - Accent1 5" xfId="98" xr:uid="{00000000-0005-0000-0000-000058000000}"/>
    <cellStyle name="60% - Accent1 6" xfId="99" xr:uid="{00000000-0005-0000-0000-000059000000}"/>
    <cellStyle name="60% - Accent1 7" xfId="100" xr:uid="{00000000-0005-0000-0000-00005A000000}"/>
    <cellStyle name="60% - Accent2 2" xfId="101" xr:uid="{00000000-0005-0000-0000-00005B000000}"/>
    <cellStyle name="60% - Accent2 3" xfId="102" xr:uid="{00000000-0005-0000-0000-00005C000000}"/>
    <cellStyle name="60% - Accent2 4" xfId="103" xr:uid="{00000000-0005-0000-0000-00005D000000}"/>
    <cellStyle name="60% - Accent2 4 2" xfId="104" xr:uid="{00000000-0005-0000-0000-00005E000000}"/>
    <cellStyle name="60% - Accent2 5" xfId="105" xr:uid="{00000000-0005-0000-0000-00005F000000}"/>
    <cellStyle name="60% - Accent2 6" xfId="106" xr:uid="{00000000-0005-0000-0000-000060000000}"/>
    <cellStyle name="60% - Accent2 7" xfId="107" xr:uid="{00000000-0005-0000-0000-000061000000}"/>
    <cellStyle name="60% - Accent3 2" xfId="108" xr:uid="{00000000-0005-0000-0000-000062000000}"/>
    <cellStyle name="60% - Accent3 3" xfId="109" xr:uid="{00000000-0005-0000-0000-000063000000}"/>
    <cellStyle name="60% - Accent3 4" xfId="110" xr:uid="{00000000-0005-0000-0000-000064000000}"/>
    <cellStyle name="60% - Accent3 4 2" xfId="111" xr:uid="{00000000-0005-0000-0000-000065000000}"/>
    <cellStyle name="60% - Accent3 5" xfId="112" xr:uid="{00000000-0005-0000-0000-000066000000}"/>
    <cellStyle name="60% - Accent3 6" xfId="113" xr:uid="{00000000-0005-0000-0000-000067000000}"/>
    <cellStyle name="60% - Accent3 7" xfId="114" xr:uid="{00000000-0005-0000-0000-000068000000}"/>
    <cellStyle name="60% - Accent4 2" xfId="115" xr:uid="{00000000-0005-0000-0000-000069000000}"/>
    <cellStyle name="60% - Accent4 3" xfId="116" xr:uid="{00000000-0005-0000-0000-00006A000000}"/>
    <cellStyle name="60% - Accent4 4" xfId="117" xr:uid="{00000000-0005-0000-0000-00006B000000}"/>
    <cellStyle name="60% - Accent4 4 2" xfId="118" xr:uid="{00000000-0005-0000-0000-00006C000000}"/>
    <cellStyle name="60% - Accent4 5" xfId="119" xr:uid="{00000000-0005-0000-0000-00006D000000}"/>
    <cellStyle name="60% - Accent4 6" xfId="120" xr:uid="{00000000-0005-0000-0000-00006E000000}"/>
    <cellStyle name="60% - Accent4 7" xfId="121" xr:uid="{00000000-0005-0000-0000-00006F000000}"/>
    <cellStyle name="60% - Accent5 2" xfId="122" xr:uid="{00000000-0005-0000-0000-000070000000}"/>
    <cellStyle name="60% - Accent5 3" xfId="123" xr:uid="{00000000-0005-0000-0000-000071000000}"/>
    <cellStyle name="60% - Accent5 4" xfId="124" xr:uid="{00000000-0005-0000-0000-000072000000}"/>
    <cellStyle name="60% - Accent5 4 2" xfId="125" xr:uid="{00000000-0005-0000-0000-000073000000}"/>
    <cellStyle name="60% - Accent5 5" xfId="126" xr:uid="{00000000-0005-0000-0000-000074000000}"/>
    <cellStyle name="60% - Accent5 6" xfId="127" xr:uid="{00000000-0005-0000-0000-000075000000}"/>
    <cellStyle name="60% - Accent5 7" xfId="128" xr:uid="{00000000-0005-0000-0000-000076000000}"/>
    <cellStyle name="60% - Accent6 2" xfId="129" xr:uid="{00000000-0005-0000-0000-000077000000}"/>
    <cellStyle name="60% - Accent6 3" xfId="130" xr:uid="{00000000-0005-0000-0000-000078000000}"/>
    <cellStyle name="60% - Accent6 4" xfId="131" xr:uid="{00000000-0005-0000-0000-000079000000}"/>
    <cellStyle name="60% - Accent6 4 2" xfId="132" xr:uid="{00000000-0005-0000-0000-00007A000000}"/>
    <cellStyle name="60% - Accent6 5" xfId="133" xr:uid="{00000000-0005-0000-0000-00007B000000}"/>
    <cellStyle name="60% - Accent6 6" xfId="134" xr:uid="{00000000-0005-0000-0000-00007C000000}"/>
    <cellStyle name="60% - Accent6 7" xfId="135" xr:uid="{00000000-0005-0000-0000-00007D000000}"/>
    <cellStyle name="Accent1 2" xfId="136" xr:uid="{00000000-0005-0000-0000-00007E000000}"/>
    <cellStyle name="Accent1 3" xfId="137" xr:uid="{00000000-0005-0000-0000-00007F000000}"/>
    <cellStyle name="Accent1 4" xfId="138" xr:uid="{00000000-0005-0000-0000-000080000000}"/>
    <cellStyle name="Accent1 4 2" xfId="139" xr:uid="{00000000-0005-0000-0000-000081000000}"/>
    <cellStyle name="Accent1 5" xfId="140" xr:uid="{00000000-0005-0000-0000-000082000000}"/>
    <cellStyle name="Accent1 6" xfId="141" xr:uid="{00000000-0005-0000-0000-000083000000}"/>
    <cellStyle name="Accent1 7" xfId="142" xr:uid="{00000000-0005-0000-0000-000084000000}"/>
    <cellStyle name="Accent2 2" xfId="143" xr:uid="{00000000-0005-0000-0000-000085000000}"/>
    <cellStyle name="Accent2 3" xfId="144" xr:uid="{00000000-0005-0000-0000-000086000000}"/>
    <cellStyle name="Accent2 4" xfId="145" xr:uid="{00000000-0005-0000-0000-000087000000}"/>
    <cellStyle name="Accent2 4 2" xfId="146" xr:uid="{00000000-0005-0000-0000-000088000000}"/>
    <cellStyle name="Accent2 5" xfId="147" xr:uid="{00000000-0005-0000-0000-000089000000}"/>
    <cellStyle name="Accent2 6" xfId="148" xr:uid="{00000000-0005-0000-0000-00008A000000}"/>
    <cellStyle name="Accent2 7" xfId="149" xr:uid="{00000000-0005-0000-0000-00008B000000}"/>
    <cellStyle name="Accent3 2" xfId="150" xr:uid="{00000000-0005-0000-0000-00008C000000}"/>
    <cellStyle name="Accent3 3" xfId="151" xr:uid="{00000000-0005-0000-0000-00008D000000}"/>
    <cellStyle name="Accent3 4" xfId="152" xr:uid="{00000000-0005-0000-0000-00008E000000}"/>
    <cellStyle name="Accent3 4 2" xfId="153" xr:uid="{00000000-0005-0000-0000-00008F000000}"/>
    <cellStyle name="Accent3 5" xfId="154" xr:uid="{00000000-0005-0000-0000-000090000000}"/>
    <cellStyle name="Accent3 6" xfId="155" xr:uid="{00000000-0005-0000-0000-000091000000}"/>
    <cellStyle name="Accent3 7" xfId="156" xr:uid="{00000000-0005-0000-0000-000092000000}"/>
    <cellStyle name="Accent4 2" xfId="157" xr:uid="{00000000-0005-0000-0000-000093000000}"/>
    <cellStyle name="Accent4 3" xfId="158" xr:uid="{00000000-0005-0000-0000-000094000000}"/>
    <cellStyle name="Accent4 4" xfId="159" xr:uid="{00000000-0005-0000-0000-000095000000}"/>
    <cellStyle name="Accent4 4 2" xfId="160" xr:uid="{00000000-0005-0000-0000-000096000000}"/>
    <cellStyle name="Accent4 5" xfId="161" xr:uid="{00000000-0005-0000-0000-000097000000}"/>
    <cellStyle name="Accent4 6" xfId="162" xr:uid="{00000000-0005-0000-0000-000098000000}"/>
    <cellStyle name="Accent4 7" xfId="163" xr:uid="{00000000-0005-0000-0000-000099000000}"/>
    <cellStyle name="Accent5 2" xfId="164" xr:uid="{00000000-0005-0000-0000-00009A000000}"/>
    <cellStyle name="Accent5 3" xfId="165" xr:uid="{00000000-0005-0000-0000-00009B000000}"/>
    <cellStyle name="Accent5 4" xfId="166" xr:uid="{00000000-0005-0000-0000-00009C000000}"/>
    <cellStyle name="Accent5 4 2" xfId="167" xr:uid="{00000000-0005-0000-0000-00009D000000}"/>
    <cellStyle name="Accent5 5" xfId="168" xr:uid="{00000000-0005-0000-0000-00009E000000}"/>
    <cellStyle name="Accent5 6" xfId="169" xr:uid="{00000000-0005-0000-0000-00009F000000}"/>
    <cellStyle name="Accent5 7" xfId="170" xr:uid="{00000000-0005-0000-0000-0000A0000000}"/>
    <cellStyle name="Accent6 2" xfId="171" xr:uid="{00000000-0005-0000-0000-0000A1000000}"/>
    <cellStyle name="Accent6 3" xfId="172" xr:uid="{00000000-0005-0000-0000-0000A2000000}"/>
    <cellStyle name="Accent6 4" xfId="173" xr:uid="{00000000-0005-0000-0000-0000A3000000}"/>
    <cellStyle name="Accent6 4 2" xfId="174" xr:uid="{00000000-0005-0000-0000-0000A4000000}"/>
    <cellStyle name="Accent6 5" xfId="175" xr:uid="{00000000-0005-0000-0000-0000A5000000}"/>
    <cellStyle name="Accent6 6" xfId="176" xr:uid="{00000000-0005-0000-0000-0000A6000000}"/>
    <cellStyle name="Accent6 7" xfId="177" xr:uid="{00000000-0005-0000-0000-0000A7000000}"/>
    <cellStyle name="Bad 2" xfId="178" xr:uid="{00000000-0005-0000-0000-0000A8000000}"/>
    <cellStyle name="Bad 3" xfId="179" xr:uid="{00000000-0005-0000-0000-0000A9000000}"/>
    <cellStyle name="Bad 4" xfId="180" xr:uid="{00000000-0005-0000-0000-0000AA000000}"/>
    <cellStyle name="Bad 4 2" xfId="181" xr:uid="{00000000-0005-0000-0000-0000AB000000}"/>
    <cellStyle name="Bad 5" xfId="182" xr:uid="{00000000-0005-0000-0000-0000AC000000}"/>
    <cellStyle name="Bad 6" xfId="183" xr:uid="{00000000-0005-0000-0000-0000AD000000}"/>
    <cellStyle name="Bad 7" xfId="184" xr:uid="{00000000-0005-0000-0000-0000AE000000}"/>
    <cellStyle name="Calculation 2" xfId="185" xr:uid="{00000000-0005-0000-0000-0000AF000000}"/>
    <cellStyle name="Calculation 3" xfId="186" xr:uid="{00000000-0005-0000-0000-0000B0000000}"/>
    <cellStyle name="Calculation 4" xfId="187" xr:uid="{00000000-0005-0000-0000-0000B1000000}"/>
    <cellStyle name="Calculation 4 2" xfId="188" xr:uid="{00000000-0005-0000-0000-0000B2000000}"/>
    <cellStyle name="Calculation 4_SAN2009-IIIxlsx" xfId="189" xr:uid="{00000000-0005-0000-0000-0000B3000000}"/>
    <cellStyle name="Calculation 5" xfId="190" xr:uid="{00000000-0005-0000-0000-0000B4000000}"/>
    <cellStyle name="Calculation 6" xfId="191" xr:uid="{00000000-0005-0000-0000-0000B5000000}"/>
    <cellStyle name="Calculation 7" xfId="192" xr:uid="{00000000-0005-0000-0000-0000B6000000}"/>
    <cellStyle name="Check Cell 2" xfId="193" xr:uid="{00000000-0005-0000-0000-0000B7000000}"/>
    <cellStyle name="Check Cell 3" xfId="194" xr:uid="{00000000-0005-0000-0000-0000B8000000}"/>
    <cellStyle name="Check Cell 4" xfId="195" xr:uid="{00000000-0005-0000-0000-0000B9000000}"/>
    <cellStyle name="Check Cell 4 2" xfId="196" xr:uid="{00000000-0005-0000-0000-0000BA000000}"/>
    <cellStyle name="Check Cell 4_SAN2009-IIIxlsx" xfId="197" xr:uid="{00000000-0005-0000-0000-0000BB000000}"/>
    <cellStyle name="Check Cell 5" xfId="198" xr:uid="{00000000-0005-0000-0000-0000BC000000}"/>
    <cellStyle name="Check Cell 6" xfId="199" xr:uid="{00000000-0005-0000-0000-0000BD000000}"/>
    <cellStyle name="Check Cell 7" xfId="200" xr:uid="{00000000-0005-0000-0000-0000BE000000}"/>
    <cellStyle name="Comma 2" xfId="202" xr:uid="{00000000-0005-0000-0000-0000BF000000}"/>
    <cellStyle name="Comma 3" xfId="203" xr:uid="{00000000-0005-0000-0000-0000C0000000}"/>
    <cellStyle name="Comma 3 2" xfId="350" xr:uid="{00000000-0005-0000-0000-0000C1000000}"/>
    <cellStyle name="Explanatory Text 2" xfId="204" xr:uid="{00000000-0005-0000-0000-0000C2000000}"/>
    <cellStyle name="Explanatory Text 3" xfId="205" xr:uid="{00000000-0005-0000-0000-0000C3000000}"/>
    <cellStyle name="Explanatory Text 4" xfId="206" xr:uid="{00000000-0005-0000-0000-0000C4000000}"/>
    <cellStyle name="Explanatory Text 4 2" xfId="207" xr:uid="{00000000-0005-0000-0000-0000C5000000}"/>
    <cellStyle name="Explanatory Text 5" xfId="208" xr:uid="{00000000-0005-0000-0000-0000C6000000}"/>
    <cellStyle name="Explanatory Text 6" xfId="209" xr:uid="{00000000-0005-0000-0000-0000C7000000}"/>
    <cellStyle name="Explanatory Text 7" xfId="210" xr:uid="{00000000-0005-0000-0000-0000C8000000}"/>
    <cellStyle name="Good 2" xfId="211" xr:uid="{00000000-0005-0000-0000-0000C9000000}"/>
    <cellStyle name="Good 3" xfId="212" xr:uid="{00000000-0005-0000-0000-0000CA000000}"/>
    <cellStyle name="Good 4" xfId="213" xr:uid="{00000000-0005-0000-0000-0000CB000000}"/>
    <cellStyle name="Good 4 2" xfId="214" xr:uid="{00000000-0005-0000-0000-0000CC000000}"/>
    <cellStyle name="Good 5" xfId="215" xr:uid="{00000000-0005-0000-0000-0000CD000000}"/>
    <cellStyle name="Good 6" xfId="216" xr:uid="{00000000-0005-0000-0000-0000CE000000}"/>
    <cellStyle name="Good 7" xfId="217" xr:uid="{00000000-0005-0000-0000-0000CF000000}"/>
    <cellStyle name="Heading 1 2" xfId="218" xr:uid="{00000000-0005-0000-0000-0000D0000000}"/>
    <cellStyle name="Heading 1 3" xfId="219" xr:uid="{00000000-0005-0000-0000-0000D1000000}"/>
    <cellStyle name="Heading 1 4" xfId="220" xr:uid="{00000000-0005-0000-0000-0000D2000000}"/>
    <cellStyle name="Heading 1 4 2" xfId="221" xr:uid="{00000000-0005-0000-0000-0000D3000000}"/>
    <cellStyle name="Heading 1 4_SAN2009-IIIxlsx" xfId="222" xr:uid="{00000000-0005-0000-0000-0000D4000000}"/>
    <cellStyle name="Heading 1 5" xfId="223" xr:uid="{00000000-0005-0000-0000-0000D5000000}"/>
    <cellStyle name="Heading 1 6" xfId="224" xr:uid="{00000000-0005-0000-0000-0000D6000000}"/>
    <cellStyle name="Heading 1 7" xfId="225" xr:uid="{00000000-0005-0000-0000-0000D7000000}"/>
    <cellStyle name="Heading 2 2" xfId="226" xr:uid="{00000000-0005-0000-0000-0000D8000000}"/>
    <cellStyle name="Heading 2 3" xfId="227" xr:uid="{00000000-0005-0000-0000-0000D9000000}"/>
    <cellStyle name="Heading 2 4" xfId="228" xr:uid="{00000000-0005-0000-0000-0000DA000000}"/>
    <cellStyle name="Heading 2 4 2" xfId="229" xr:uid="{00000000-0005-0000-0000-0000DB000000}"/>
    <cellStyle name="Heading 2 4_SAN2009-IIIxlsx" xfId="230" xr:uid="{00000000-0005-0000-0000-0000DC000000}"/>
    <cellStyle name="Heading 2 5" xfId="231" xr:uid="{00000000-0005-0000-0000-0000DD000000}"/>
    <cellStyle name="Heading 2 6" xfId="232" xr:uid="{00000000-0005-0000-0000-0000DE000000}"/>
    <cellStyle name="Heading 2 7" xfId="233" xr:uid="{00000000-0005-0000-0000-0000DF000000}"/>
    <cellStyle name="Heading 3 2" xfId="234" xr:uid="{00000000-0005-0000-0000-0000E0000000}"/>
    <cellStyle name="Heading 3 3" xfId="235" xr:uid="{00000000-0005-0000-0000-0000E1000000}"/>
    <cellStyle name="Heading 3 4" xfId="236" xr:uid="{00000000-0005-0000-0000-0000E2000000}"/>
    <cellStyle name="Heading 3 4 2" xfId="237" xr:uid="{00000000-0005-0000-0000-0000E3000000}"/>
    <cellStyle name="Heading 3 4_SAN2009-IIIxlsx" xfId="238" xr:uid="{00000000-0005-0000-0000-0000E4000000}"/>
    <cellStyle name="Heading 3 5" xfId="239" xr:uid="{00000000-0005-0000-0000-0000E5000000}"/>
    <cellStyle name="Heading 3 6" xfId="240" xr:uid="{00000000-0005-0000-0000-0000E6000000}"/>
    <cellStyle name="Heading 3 7" xfId="241" xr:uid="{00000000-0005-0000-0000-0000E7000000}"/>
    <cellStyle name="Heading 4 2" xfId="242" xr:uid="{00000000-0005-0000-0000-0000E8000000}"/>
    <cellStyle name="Heading 4 3" xfId="243" xr:uid="{00000000-0005-0000-0000-0000E9000000}"/>
    <cellStyle name="Heading 4 4" xfId="244" xr:uid="{00000000-0005-0000-0000-0000EA000000}"/>
    <cellStyle name="Heading 4 4 2" xfId="245" xr:uid="{00000000-0005-0000-0000-0000EB000000}"/>
    <cellStyle name="Heading 4 5" xfId="246" xr:uid="{00000000-0005-0000-0000-0000EC000000}"/>
    <cellStyle name="Heading 4 6" xfId="247" xr:uid="{00000000-0005-0000-0000-0000ED000000}"/>
    <cellStyle name="Heading 4 7" xfId="248" xr:uid="{00000000-0005-0000-0000-0000EE000000}"/>
    <cellStyle name="Hyperlink" xfId="365" builtinId="8"/>
    <cellStyle name="Input 2" xfId="249" xr:uid="{00000000-0005-0000-0000-0000F0000000}"/>
    <cellStyle name="Input 3" xfId="250" xr:uid="{00000000-0005-0000-0000-0000F1000000}"/>
    <cellStyle name="Input 4" xfId="251" xr:uid="{00000000-0005-0000-0000-0000F2000000}"/>
    <cellStyle name="Input 4 2" xfId="252" xr:uid="{00000000-0005-0000-0000-0000F3000000}"/>
    <cellStyle name="Input 4_SAN2009-IIIxlsx" xfId="253" xr:uid="{00000000-0005-0000-0000-0000F4000000}"/>
    <cellStyle name="Input 5" xfId="254" xr:uid="{00000000-0005-0000-0000-0000F5000000}"/>
    <cellStyle name="Input 6" xfId="255" xr:uid="{00000000-0005-0000-0000-0000F6000000}"/>
    <cellStyle name="Input 7" xfId="256" xr:uid="{00000000-0005-0000-0000-0000F7000000}"/>
    <cellStyle name="Linked Cell 2" xfId="257" xr:uid="{00000000-0005-0000-0000-0000F8000000}"/>
    <cellStyle name="Linked Cell 3" xfId="258" xr:uid="{00000000-0005-0000-0000-0000F9000000}"/>
    <cellStyle name="Linked Cell 4" xfId="259" xr:uid="{00000000-0005-0000-0000-0000FA000000}"/>
    <cellStyle name="Linked Cell 4 2" xfId="260" xr:uid="{00000000-0005-0000-0000-0000FB000000}"/>
    <cellStyle name="Linked Cell 4_SAN2009-IIIxlsx" xfId="261" xr:uid="{00000000-0005-0000-0000-0000FC000000}"/>
    <cellStyle name="Linked Cell 5" xfId="262" xr:uid="{00000000-0005-0000-0000-0000FD000000}"/>
    <cellStyle name="Linked Cell 6" xfId="263" xr:uid="{00000000-0005-0000-0000-0000FE000000}"/>
    <cellStyle name="Linked Cell 7" xfId="264" xr:uid="{00000000-0005-0000-0000-0000FF000000}"/>
    <cellStyle name="Neutral 2" xfId="265" xr:uid="{00000000-0005-0000-0000-000000010000}"/>
    <cellStyle name="Neutral 3" xfId="266" xr:uid="{00000000-0005-0000-0000-000001010000}"/>
    <cellStyle name="Neutral 4" xfId="267" xr:uid="{00000000-0005-0000-0000-000002010000}"/>
    <cellStyle name="Neutral 4 2" xfId="268" xr:uid="{00000000-0005-0000-0000-000003010000}"/>
    <cellStyle name="Neutral 5" xfId="269" xr:uid="{00000000-0005-0000-0000-000004010000}"/>
    <cellStyle name="Neutral 6" xfId="270" xr:uid="{00000000-0005-0000-0000-000005010000}"/>
    <cellStyle name="Neutral 7" xfId="271" xr:uid="{00000000-0005-0000-0000-000006010000}"/>
    <cellStyle name="Normal" xfId="0" builtinId="0"/>
    <cellStyle name="Normal 10" xfId="2" xr:uid="{00000000-0005-0000-0000-000008010000}"/>
    <cellStyle name="Normal 11" xfId="272" xr:uid="{00000000-0005-0000-0000-000009010000}"/>
    <cellStyle name="Normal 12" xfId="273" xr:uid="{00000000-0005-0000-0000-00000A010000}"/>
    <cellStyle name="Normal 13" xfId="274" xr:uid="{00000000-0005-0000-0000-00000B010000}"/>
    <cellStyle name="Normal 13 3 3" xfId="363" xr:uid="{00000000-0005-0000-0000-00000C010000}"/>
    <cellStyle name="Normal 14 3" xfId="7" xr:uid="{00000000-0005-0000-0000-00000D010000}"/>
    <cellStyle name="Normal 14_anakia II etapi.xls sm. defeqturi 2" xfId="361" xr:uid="{00000000-0005-0000-0000-00000E010000}"/>
    <cellStyle name="Normal 15" xfId="341" xr:uid="{00000000-0005-0000-0000-00000F010000}"/>
    <cellStyle name="Normal 16" xfId="8" xr:uid="{00000000-0005-0000-0000-000010010000}"/>
    <cellStyle name="Normal 2" xfId="275" xr:uid="{00000000-0005-0000-0000-000011010000}"/>
    <cellStyle name="Normal 2 10" xfId="348" xr:uid="{00000000-0005-0000-0000-000012010000}"/>
    <cellStyle name="Normal 2 2" xfId="276" xr:uid="{00000000-0005-0000-0000-000013010000}"/>
    <cellStyle name="Normal 2 2 2" xfId="277" xr:uid="{00000000-0005-0000-0000-000014010000}"/>
    <cellStyle name="Normal 2 2 3" xfId="278" xr:uid="{00000000-0005-0000-0000-000015010000}"/>
    <cellStyle name="Normal 2 2 4" xfId="279" xr:uid="{00000000-0005-0000-0000-000016010000}"/>
    <cellStyle name="Normal 2 2 5" xfId="280" xr:uid="{00000000-0005-0000-0000-000017010000}"/>
    <cellStyle name="Normal 2 2_samsheneblo 2009-II" xfId="281" xr:uid="{00000000-0005-0000-0000-000018010000}"/>
    <cellStyle name="Normal 2 3" xfId="282" xr:uid="{00000000-0005-0000-0000-000019010000}"/>
    <cellStyle name="Normal 2 4" xfId="283" xr:uid="{00000000-0005-0000-0000-00001A010000}"/>
    <cellStyle name="Normal 2 5" xfId="284" xr:uid="{00000000-0005-0000-0000-00001B010000}"/>
    <cellStyle name="Normal 2 6" xfId="285" xr:uid="{00000000-0005-0000-0000-00001C010000}"/>
    <cellStyle name="Normal 2 7" xfId="286" xr:uid="{00000000-0005-0000-0000-00001D010000}"/>
    <cellStyle name="Normal 2 8" xfId="342" xr:uid="{00000000-0005-0000-0000-00001E010000}"/>
    <cellStyle name="Normal 2 9" xfId="343" xr:uid="{00000000-0005-0000-0000-00001F010000}"/>
    <cellStyle name="Normal 2_samseneblo - 2009" xfId="287" xr:uid="{00000000-0005-0000-0000-000020010000}"/>
    <cellStyle name="Normal 26" xfId="288" xr:uid="{00000000-0005-0000-0000-000021010000}"/>
    <cellStyle name="Normal 27" xfId="289" xr:uid="{00000000-0005-0000-0000-000022010000}"/>
    <cellStyle name="Normal 3" xfId="6" xr:uid="{00000000-0005-0000-0000-000023010000}"/>
    <cellStyle name="Normal 3 2" xfId="290" xr:uid="{00000000-0005-0000-0000-000024010000}"/>
    <cellStyle name="Normal 3 3" xfId="352" xr:uid="{00000000-0005-0000-0000-000025010000}"/>
    <cellStyle name="Normal 31" xfId="291" xr:uid="{00000000-0005-0000-0000-000026010000}"/>
    <cellStyle name="Normal 36" xfId="364" xr:uid="{00000000-0005-0000-0000-000027010000}"/>
    <cellStyle name="Normal 4" xfId="292" xr:uid="{00000000-0005-0000-0000-000028010000}"/>
    <cellStyle name="Normal 4 2" xfId="345" xr:uid="{00000000-0005-0000-0000-000029010000}"/>
    <cellStyle name="Normal 4 3" xfId="344" xr:uid="{00000000-0005-0000-0000-00002A010000}"/>
    <cellStyle name="Normal 5" xfId="293" xr:uid="{00000000-0005-0000-0000-00002B010000}"/>
    <cellStyle name="Normal 6" xfId="294" xr:uid="{00000000-0005-0000-0000-00002C010000}"/>
    <cellStyle name="Normal 7" xfId="295" xr:uid="{00000000-0005-0000-0000-00002D010000}"/>
    <cellStyle name="Normal 8" xfId="296" xr:uid="{00000000-0005-0000-0000-00002E010000}"/>
    <cellStyle name="Normal 8 2" xfId="297" xr:uid="{00000000-0005-0000-0000-00002F010000}"/>
    <cellStyle name="Normal 9" xfId="298" xr:uid="{00000000-0005-0000-0000-000030010000}"/>
    <cellStyle name="Normal 9 2" xfId="299" xr:uid="{00000000-0005-0000-0000-000031010000}"/>
    <cellStyle name="Normal 9 2 2" xfId="300" xr:uid="{00000000-0005-0000-0000-000032010000}"/>
    <cellStyle name="Normal_gare wyalsadfenigagarini 2 2" xfId="360" xr:uid="{00000000-0005-0000-0000-000033010000}"/>
    <cellStyle name="Normal_gare wyalsadfenigagarini 2_SMSH2008-IIkv ." xfId="357" xr:uid="{00000000-0005-0000-0000-000034010000}"/>
    <cellStyle name="Normal_gare wyalsadfenigagarini_samsheneblo 2010-Iy" xfId="358" xr:uid="{00000000-0005-0000-0000-000035010000}"/>
    <cellStyle name="Note 2" xfId="301" xr:uid="{00000000-0005-0000-0000-000038010000}"/>
    <cellStyle name="Note 3" xfId="302" xr:uid="{00000000-0005-0000-0000-000039010000}"/>
    <cellStyle name="Note 4" xfId="303" xr:uid="{00000000-0005-0000-0000-00003A010000}"/>
    <cellStyle name="Note 4 2" xfId="304" xr:uid="{00000000-0005-0000-0000-00003B010000}"/>
    <cellStyle name="Note 4_SAN2009-IIIxlsx" xfId="305" xr:uid="{00000000-0005-0000-0000-00003C010000}"/>
    <cellStyle name="Note 5" xfId="306" xr:uid="{00000000-0005-0000-0000-00003D010000}"/>
    <cellStyle name="Note 6" xfId="307" xr:uid="{00000000-0005-0000-0000-00003E010000}"/>
    <cellStyle name="Note 7" xfId="308" xr:uid="{00000000-0005-0000-0000-00003F010000}"/>
    <cellStyle name="Output 2" xfId="309" xr:uid="{00000000-0005-0000-0000-000040010000}"/>
    <cellStyle name="Output 3" xfId="310" xr:uid="{00000000-0005-0000-0000-000041010000}"/>
    <cellStyle name="Output 4" xfId="311" xr:uid="{00000000-0005-0000-0000-000042010000}"/>
    <cellStyle name="Output 4 2" xfId="312" xr:uid="{00000000-0005-0000-0000-000043010000}"/>
    <cellStyle name="Output 4_SAN2009-IIIxlsx" xfId="313" xr:uid="{00000000-0005-0000-0000-000044010000}"/>
    <cellStyle name="Output 5" xfId="314" xr:uid="{00000000-0005-0000-0000-000045010000}"/>
    <cellStyle name="Output 6" xfId="315" xr:uid="{00000000-0005-0000-0000-000046010000}"/>
    <cellStyle name="Output 7" xfId="316" xr:uid="{00000000-0005-0000-0000-000047010000}"/>
    <cellStyle name="Percent" xfId="356" builtinId="5"/>
    <cellStyle name="Percent 2" xfId="318" xr:uid="{00000000-0005-0000-0000-000049010000}"/>
    <cellStyle name="Percent 3" xfId="353" xr:uid="{00000000-0005-0000-0000-00004A010000}"/>
    <cellStyle name="Style 1" xfId="5" xr:uid="{00000000-0005-0000-0000-00004B010000}"/>
    <cellStyle name="Title 2" xfId="319" xr:uid="{00000000-0005-0000-0000-00004C010000}"/>
    <cellStyle name="Title 3" xfId="320" xr:uid="{00000000-0005-0000-0000-00004D010000}"/>
    <cellStyle name="Title 4" xfId="321" xr:uid="{00000000-0005-0000-0000-00004E010000}"/>
    <cellStyle name="Title 4 2" xfId="322" xr:uid="{00000000-0005-0000-0000-00004F010000}"/>
    <cellStyle name="Title 5" xfId="323" xr:uid="{00000000-0005-0000-0000-000050010000}"/>
    <cellStyle name="Title 6" xfId="324" xr:uid="{00000000-0005-0000-0000-000051010000}"/>
    <cellStyle name="Title 7" xfId="325" xr:uid="{00000000-0005-0000-0000-000052010000}"/>
    <cellStyle name="Total 2" xfId="326" xr:uid="{00000000-0005-0000-0000-000053010000}"/>
    <cellStyle name="Total 3" xfId="327" xr:uid="{00000000-0005-0000-0000-000054010000}"/>
    <cellStyle name="Total 4" xfId="328" xr:uid="{00000000-0005-0000-0000-000055010000}"/>
    <cellStyle name="Total 4 2" xfId="329" xr:uid="{00000000-0005-0000-0000-000056010000}"/>
    <cellStyle name="Total 4_SAN2009-IIIxlsx" xfId="330" xr:uid="{00000000-0005-0000-0000-000057010000}"/>
    <cellStyle name="Total 5" xfId="331" xr:uid="{00000000-0005-0000-0000-000058010000}"/>
    <cellStyle name="Total 6" xfId="332" xr:uid="{00000000-0005-0000-0000-000059010000}"/>
    <cellStyle name="Total 7" xfId="333" xr:uid="{00000000-0005-0000-0000-00005A010000}"/>
    <cellStyle name="Warning Text 2" xfId="334" xr:uid="{00000000-0005-0000-0000-00005B010000}"/>
    <cellStyle name="Warning Text 3" xfId="335" xr:uid="{00000000-0005-0000-0000-00005C010000}"/>
    <cellStyle name="Warning Text 4" xfId="336" xr:uid="{00000000-0005-0000-0000-00005D010000}"/>
    <cellStyle name="Warning Text 4 2" xfId="337" xr:uid="{00000000-0005-0000-0000-00005E010000}"/>
    <cellStyle name="Warning Text 5" xfId="338" xr:uid="{00000000-0005-0000-0000-00005F010000}"/>
    <cellStyle name="Warning Text 6" xfId="339" xr:uid="{00000000-0005-0000-0000-000060010000}"/>
    <cellStyle name="Warning Text 7" xfId="340" xr:uid="{00000000-0005-0000-0000-000061010000}"/>
    <cellStyle name="Гиперссылка 2" xfId="351" xr:uid="{00000000-0005-0000-0000-000062010000}"/>
    <cellStyle name="Обычный 2" xfId="1" xr:uid="{00000000-0005-0000-0000-000063010000}"/>
    <cellStyle name="Обычный 2 2" xfId="346" xr:uid="{00000000-0005-0000-0000-000064010000}"/>
    <cellStyle name="Обычный 3" xfId="3" xr:uid="{00000000-0005-0000-0000-000065010000}"/>
    <cellStyle name="Обычный 4" xfId="9" xr:uid="{00000000-0005-0000-0000-000066010000}"/>
    <cellStyle name="Обычный 4 2" xfId="347" xr:uid="{00000000-0005-0000-0000-000067010000}"/>
    <cellStyle name="Обычный_ELEQ_SUSTI DENEBI_axalqalaqis skola " xfId="362" xr:uid="{00000000-0005-0000-0000-000068010000}"/>
    <cellStyle name="Обычный_Лист1 2 2" xfId="359" xr:uid="{00000000-0005-0000-0000-000069010000}"/>
    <cellStyle name="Обычный_დემონტაჟი" xfId="4" xr:uid="{00000000-0005-0000-0000-00006A010000}"/>
    <cellStyle name="Процентный 2" xfId="317" xr:uid="{00000000-0005-0000-0000-00006B010000}"/>
    <cellStyle name="Процентный 2 2" xfId="354" xr:uid="{00000000-0005-0000-0000-00006C010000}"/>
    <cellStyle name="Финансовый 2" xfId="201" xr:uid="{00000000-0005-0000-0000-00006D010000}"/>
    <cellStyle name="Финансовый 2 2" xfId="355" xr:uid="{00000000-0005-0000-0000-00006E010000}"/>
    <cellStyle name="Финансовый 3" xfId="349" xr:uid="{00000000-0005-0000-0000-00006F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zoomScale="115" zoomScaleNormal="115" zoomScaleSheetLayoutView="100" workbookViewId="0">
      <selection activeCell="K16" sqref="K16"/>
    </sheetView>
  </sheetViews>
  <sheetFormatPr defaultRowHeight="15.75"/>
  <cols>
    <col min="1" max="1" width="3.375" style="127" customWidth="1"/>
    <col min="2" max="2" width="17" style="127" customWidth="1"/>
    <col min="3" max="3" width="45.375" style="127" customWidth="1"/>
    <col min="4" max="4" width="18.625" style="127" customWidth="1"/>
    <col min="5" max="5" width="10.375" style="127" customWidth="1"/>
    <col min="6" max="6" width="10.875" style="127" customWidth="1"/>
    <col min="7" max="7" width="10.625" style="127" customWidth="1"/>
    <col min="8" max="8" width="18.625" style="127" customWidth="1"/>
    <col min="9" max="9" width="11.625" style="127" customWidth="1"/>
    <col min="10" max="10" width="10.625" style="127" customWidth="1"/>
    <col min="11" max="256" width="9" style="127"/>
    <col min="257" max="257" width="3.375" style="127" customWidth="1"/>
    <col min="258" max="258" width="14.75" style="127" customWidth="1"/>
    <col min="259" max="259" width="46.125" style="127" customWidth="1"/>
    <col min="260" max="260" width="17.375" style="127" customWidth="1"/>
    <col min="261" max="261" width="10.375" style="127" customWidth="1"/>
    <col min="262" max="262" width="9.75" style="127" customWidth="1"/>
    <col min="263" max="263" width="10.625" style="127" customWidth="1"/>
    <col min="264" max="264" width="17.125" style="127" customWidth="1"/>
    <col min="265" max="265" width="11.625" style="127" customWidth="1"/>
    <col min="266" max="266" width="10.625" style="127" customWidth="1"/>
    <col min="267" max="512" width="9" style="127"/>
    <col min="513" max="513" width="3.375" style="127" customWidth="1"/>
    <col min="514" max="514" width="14.75" style="127" customWidth="1"/>
    <col min="515" max="515" width="46.125" style="127" customWidth="1"/>
    <col min="516" max="516" width="17.375" style="127" customWidth="1"/>
    <col min="517" max="517" width="10.375" style="127" customWidth="1"/>
    <col min="518" max="518" width="9.75" style="127" customWidth="1"/>
    <col min="519" max="519" width="10.625" style="127" customWidth="1"/>
    <col min="520" max="520" width="17.125" style="127" customWidth="1"/>
    <col min="521" max="521" width="11.625" style="127" customWidth="1"/>
    <col min="522" max="522" width="10.625" style="127" customWidth="1"/>
    <col min="523" max="768" width="9" style="127"/>
    <col min="769" max="769" width="3.375" style="127" customWidth="1"/>
    <col min="770" max="770" width="14.75" style="127" customWidth="1"/>
    <col min="771" max="771" width="46.125" style="127" customWidth="1"/>
    <col min="772" max="772" width="17.375" style="127" customWidth="1"/>
    <col min="773" max="773" width="10.375" style="127" customWidth="1"/>
    <col min="774" max="774" width="9.75" style="127" customWidth="1"/>
    <col min="775" max="775" width="10.625" style="127" customWidth="1"/>
    <col min="776" max="776" width="17.125" style="127" customWidth="1"/>
    <col min="777" max="777" width="11.625" style="127" customWidth="1"/>
    <col min="778" max="778" width="10.625" style="127" customWidth="1"/>
    <col min="779" max="1024" width="9" style="127"/>
    <col min="1025" max="1025" width="3.375" style="127" customWidth="1"/>
    <col min="1026" max="1026" width="14.75" style="127" customWidth="1"/>
    <col min="1027" max="1027" width="46.125" style="127" customWidth="1"/>
    <col min="1028" max="1028" width="17.375" style="127" customWidth="1"/>
    <col min="1029" max="1029" width="10.375" style="127" customWidth="1"/>
    <col min="1030" max="1030" width="9.75" style="127" customWidth="1"/>
    <col min="1031" max="1031" width="10.625" style="127" customWidth="1"/>
    <col min="1032" max="1032" width="17.125" style="127" customWidth="1"/>
    <col min="1033" max="1033" width="11.625" style="127" customWidth="1"/>
    <col min="1034" max="1034" width="10.625" style="127" customWidth="1"/>
    <col min="1035" max="1280" width="9" style="127"/>
    <col min="1281" max="1281" width="3.375" style="127" customWidth="1"/>
    <col min="1282" max="1282" width="14.75" style="127" customWidth="1"/>
    <col min="1283" max="1283" width="46.125" style="127" customWidth="1"/>
    <col min="1284" max="1284" width="17.375" style="127" customWidth="1"/>
    <col min="1285" max="1285" width="10.375" style="127" customWidth="1"/>
    <col min="1286" max="1286" width="9.75" style="127" customWidth="1"/>
    <col min="1287" max="1287" width="10.625" style="127" customWidth="1"/>
    <col min="1288" max="1288" width="17.125" style="127" customWidth="1"/>
    <col min="1289" max="1289" width="11.625" style="127" customWidth="1"/>
    <col min="1290" max="1290" width="10.625" style="127" customWidth="1"/>
    <col min="1291" max="1536" width="9" style="127"/>
    <col min="1537" max="1537" width="3.375" style="127" customWidth="1"/>
    <col min="1538" max="1538" width="14.75" style="127" customWidth="1"/>
    <col min="1539" max="1539" width="46.125" style="127" customWidth="1"/>
    <col min="1540" max="1540" width="17.375" style="127" customWidth="1"/>
    <col min="1541" max="1541" width="10.375" style="127" customWidth="1"/>
    <col min="1542" max="1542" width="9.75" style="127" customWidth="1"/>
    <col min="1543" max="1543" width="10.625" style="127" customWidth="1"/>
    <col min="1544" max="1544" width="17.125" style="127" customWidth="1"/>
    <col min="1545" max="1545" width="11.625" style="127" customWidth="1"/>
    <col min="1546" max="1546" width="10.625" style="127" customWidth="1"/>
    <col min="1547" max="1792" width="9" style="127"/>
    <col min="1793" max="1793" width="3.375" style="127" customWidth="1"/>
    <col min="1794" max="1794" width="14.75" style="127" customWidth="1"/>
    <col min="1795" max="1795" width="46.125" style="127" customWidth="1"/>
    <col min="1796" max="1796" width="17.375" style="127" customWidth="1"/>
    <col min="1797" max="1797" width="10.375" style="127" customWidth="1"/>
    <col min="1798" max="1798" width="9.75" style="127" customWidth="1"/>
    <col min="1799" max="1799" width="10.625" style="127" customWidth="1"/>
    <col min="1800" max="1800" width="17.125" style="127" customWidth="1"/>
    <col min="1801" max="1801" width="11.625" style="127" customWidth="1"/>
    <col min="1802" max="1802" width="10.625" style="127" customWidth="1"/>
    <col min="1803" max="2048" width="9" style="127"/>
    <col min="2049" max="2049" width="3.375" style="127" customWidth="1"/>
    <col min="2050" max="2050" width="14.75" style="127" customWidth="1"/>
    <col min="2051" max="2051" width="46.125" style="127" customWidth="1"/>
    <col min="2052" max="2052" width="17.375" style="127" customWidth="1"/>
    <col min="2053" max="2053" width="10.375" style="127" customWidth="1"/>
    <col min="2054" max="2054" width="9.75" style="127" customWidth="1"/>
    <col min="2055" max="2055" width="10.625" style="127" customWidth="1"/>
    <col min="2056" max="2056" width="17.125" style="127" customWidth="1"/>
    <col min="2057" max="2057" width="11.625" style="127" customWidth="1"/>
    <col min="2058" max="2058" width="10.625" style="127" customWidth="1"/>
    <col min="2059" max="2304" width="9" style="127"/>
    <col min="2305" max="2305" width="3.375" style="127" customWidth="1"/>
    <col min="2306" max="2306" width="14.75" style="127" customWidth="1"/>
    <col min="2307" max="2307" width="46.125" style="127" customWidth="1"/>
    <col min="2308" max="2308" width="17.375" style="127" customWidth="1"/>
    <col min="2309" max="2309" width="10.375" style="127" customWidth="1"/>
    <col min="2310" max="2310" width="9.75" style="127" customWidth="1"/>
    <col min="2311" max="2311" width="10.625" style="127" customWidth="1"/>
    <col min="2312" max="2312" width="17.125" style="127" customWidth="1"/>
    <col min="2313" max="2313" width="11.625" style="127" customWidth="1"/>
    <col min="2314" max="2314" width="10.625" style="127" customWidth="1"/>
    <col min="2315" max="2560" width="9" style="127"/>
    <col min="2561" max="2561" width="3.375" style="127" customWidth="1"/>
    <col min="2562" max="2562" width="14.75" style="127" customWidth="1"/>
    <col min="2563" max="2563" width="46.125" style="127" customWidth="1"/>
    <col min="2564" max="2564" width="17.375" style="127" customWidth="1"/>
    <col min="2565" max="2565" width="10.375" style="127" customWidth="1"/>
    <col min="2566" max="2566" width="9.75" style="127" customWidth="1"/>
    <col min="2567" max="2567" width="10.625" style="127" customWidth="1"/>
    <col min="2568" max="2568" width="17.125" style="127" customWidth="1"/>
    <col min="2569" max="2569" width="11.625" style="127" customWidth="1"/>
    <col min="2570" max="2570" width="10.625" style="127" customWidth="1"/>
    <col min="2571" max="2816" width="9" style="127"/>
    <col min="2817" max="2817" width="3.375" style="127" customWidth="1"/>
    <col min="2818" max="2818" width="14.75" style="127" customWidth="1"/>
    <col min="2819" max="2819" width="46.125" style="127" customWidth="1"/>
    <col min="2820" max="2820" width="17.375" style="127" customWidth="1"/>
    <col min="2821" max="2821" width="10.375" style="127" customWidth="1"/>
    <col min="2822" max="2822" width="9.75" style="127" customWidth="1"/>
    <col min="2823" max="2823" width="10.625" style="127" customWidth="1"/>
    <col min="2824" max="2824" width="17.125" style="127" customWidth="1"/>
    <col min="2825" max="2825" width="11.625" style="127" customWidth="1"/>
    <col min="2826" max="2826" width="10.625" style="127" customWidth="1"/>
    <col min="2827" max="3072" width="9" style="127"/>
    <col min="3073" max="3073" width="3.375" style="127" customWidth="1"/>
    <col min="3074" max="3074" width="14.75" style="127" customWidth="1"/>
    <col min="3075" max="3075" width="46.125" style="127" customWidth="1"/>
    <col min="3076" max="3076" width="17.375" style="127" customWidth="1"/>
    <col min="3077" max="3077" width="10.375" style="127" customWidth="1"/>
    <col min="3078" max="3078" width="9.75" style="127" customWidth="1"/>
    <col min="3079" max="3079" width="10.625" style="127" customWidth="1"/>
    <col min="3080" max="3080" width="17.125" style="127" customWidth="1"/>
    <col min="3081" max="3081" width="11.625" style="127" customWidth="1"/>
    <col min="3082" max="3082" width="10.625" style="127" customWidth="1"/>
    <col min="3083" max="3328" width="9" style="127"/>
    <col min="3329" max="3329" width="3.375" style="127" customWidth="1"/>
    <col min="3330" max="3330" width="14.75" style="127" customWidth="1"/>
    <col min="3331" max="3331" width="46.125" style="127" customWidth="1"/>
    <col min="3332" max="3332" width="17.375" style="127" customWidth="1"/>
    <col min="3333" max="3333" width="10.375" style="127" customWidth="1"/>
    <col min="3334" max="3334" width="9.75" style="127" customWidth="1"/>
    <col min="3335" max="3335" width="10.625" style="127" customWidth="1"/>
    <col min="3336" max="3336" width="17.125" style="127" customWidth="1"/>
    <col min="3337" max="3337" width="11.625" style="127" customWidth="1"/>
    <col min="3338" max="3338" width="10.625" style="127" customWidth="1"/>
    <col min="3339" max="3584" width="9" style="127"/>
    <col min="3585" max="3585" width="3.375" style="127" customWidth="1"/>
    <col min="3586" max="3586" width="14.75" style="127" customWidth="1"/>
    <col min="3587" max="3587" width="46.125" style="127" customWidth="1"/>
    <col min="3588" max="3588" width="17.375" style="127" customWidth="1"/>
    <col min="3589" max="3589" width="10.375" style="127" customWidth="1"/>
    <col min="3590" max="3590" width="9.75" style="127" customWidth="1"/>
    <col min="3591" max="3591" width="10.625" style="127" customWidth="1"/>
    <col min="3592" max="3592" width="17.125" style="127" customWidth="1"/>
    <col min="3593" max="3593" width="11.625" style="127" customWidth="1"/>
    <col min="3594" max="3594" width="10.625" style="127" customWidth="1"/>
    <col min="3595" max="3840" width="9" style="127"/>
    <col min="3841" max="3841" width="3.375" style="127" customWidth="1"/>
    <col min="3842" max="3842" width="14.75" style="127" customWidth="1"/>
    <col min="3843" max="3843" width="46.125" style="127" customWidth="1"/>
    <col min="3844" max="3844" width="17.375" style="127" customWidth="1"/>
    <col min="3845" max="3845" width="10.375" style="127" customWidth="1"/>
    <col min="3846" max="3846" width="9.75" style="127" customWidth="1"/>
    <col min="3847" max="3847" width="10.625" style="127" customWidth="1"/>
    <col min="3848" max="3848" width="17.125" style="127" customWidth="1"/>
    <col min="3849" max="3849" width="11.625" style="127" customWidth="1"/>
    <col min="3850" max="3850" width="10.625" style="127" customWidth="1"/>
    <col min="3851" max="4096" width="9" style="127"/>
    <col min="4097" max="4097" width="3.375" style="127" customWidth="1"/>
    <col min="4098" max="4098" width="14.75" style="127" customWidth="1"/>
    <col min="4099" max="4099" width="46.125" style="127" customWidth="1"/>
    <col min="4100" max="4100" width="17.375" style="127" customWidth="1"/>
    <col min="4101" max="4101" width="10.375" style="127" customWidth="1"/>
    <col min="4102" max="4102" width="9.75" style="127" customWidth="1"/>
    <col min="4103" max="4103" width="10.625" style="127" customWidth="1"/>
    <col min="4104" max="4104" width="17.125" style="127" customWidth="1"/>
    <col min="4105" max="4105" width="11.625" style="127" customWidth="1"/>
    <col min="4106" max="4106" width="10.625" style="127" customWidth="1"/>
    <col min="4107" max="4352" width="9" style="127"/>
    <col min="4353" max="4353" width="3.375" style="127" customWidth="1"/>
    <col min="4354" max="4354" width="14.75" style="127" customWidth="1"/>
    <col min="4355" max="4355" width="46.125" style="127" customWidth="1"/>
    <col min="4356" max="4356" width="17.375" style="127" customWidth="1"/>
    <col min="4357" max="4357" width="10.375" style="127" customWidth="1"/>
    <col min="4358" max="4358" width="9.75" style="127" customWidth="1"/>
    <col min="4359" max="4359" width="10.625" style="127" customWidth="1"/>
    <col min="4360" max="4360" width="17.125" style="127" customWidth="1"/>
    <col min="4361" max="4361" width="11.625" style="127" customWidth="1"/>
    <col min="4362" max="4362" width="10.625" style="127" customWidth="1"/>
    <col min="4363" max="4608" width="9" style="127"/>
    <col min="4609" max="4609" width="3.375" style="127" customWidth="1"/>
    <col min="4610" max="4610" width="14.75" style="127" customWidth="1"/>
    <col min="4611" max="4611" width="46.125" style="127" customWidth="1"/>
    <col min="4612" max="4612" width="17.375" style="127" customWidth="1"/>
    <col min="4613" max="4613" width="10.375" style="127" customWidth="1"/>
    <col min="4614" max="4614" width="9.75" style="127" customWidth="1"/>
    <col min="4615" max="4615" width="10.625" style="127" customWidth="1"/>
    <col min="4616" max="4616" width="17.125" style="127" customWidth="1"/>
    <col min="4617" max="4617" width="11.625" style="127" customWidth="1"/>
    <col min="4618" max="4618" width="10.625" style="127" customWidth="1"/>
    <col min="4619" max="4864" width="9" style="127"/>
    <col min="4865" max="4865" width="3.375" style="127" customWidth="1"/>
    <col min="4866" max="4866" width="14.75" style="127" customWidth="1"/>
    <col min="4867" max="4867" width="46.125" style="127" customWidth="1"/>
    <col min="4868" max="4868" width="17.375" style="127" customWidth="1"/>
    <col min="4869" max="4869" width="10.375" style="127" customWidth="1"/>
    <col min="4870" max="4870" width="9.75" style="127" customWidth="1"/>
    <col min="4871" max="4871" width="10.625" style="127" customWidth="1"/>
    <col min="4872" max="4872" width="17.125" style="127" customWidth="1"/>
    <col min="4873" max="4873" width="11.625" style="127" customWidth="1"/>
    <col min="4874" max="4874" width="10.625" style="127" customWidth="1"/>
    <col min="4875" max="5120" width="9" style="127"/>
    <col min="5121" max="5121" width="3.375" style="127" customWidth="1"/>
    <col min="5122" max="5122" width="14.75" style="127" customWidth="1"/>
    <col min="5123" max="5123" width="46.125" style="127" customWidth="1"/>
    <col min="5124" max="5124" width="17.375" style="127" customWidth="1"/>
    <col min="5125" max="5125" width="10.375" style="127" customWidth="1"/>
    <col min="5126" max="5126" width="9.75" style="127" customWidth="1"/>
    <col min="5127" max="5127" width="10.625" style="127" customWidth="1"/>
    <col min="5128" max="5128" width="17.125" style="127" customWidth="1"/>
    <col min="5129" max="5129" width="11.625" style="127" customWidth="1"/>
    <col min="5130" max="5130" width="10.625" style="127" customWidth="1"/>
    <col min="5131" max="5376" width="9" style="127"/>
    <col min="5377" max="5377" width="3.375" style="127" customWidth="1"/>
    <col min="5378" max="5378" width="14.75" style="127" customWidth="1"/>
    <col min="5379" max="5379" width="46.125" style="127" customWidth="1"/>
    <col min="5380" max="5380" width="17.375" style="127" customWidth="1"/>
    <col min="5381" max="5381" width="10.375" style="127" customWidth="1"/>
    <col min="5382" max="5382" width="9.75" style="127" customWidth="1"/>
    <col min="5383" max="5383" width="10.625" style="127" customWidth="1"/>
    <col min="5384" max="5384" width="17.125" style="127" customWidth="1"/>
    <col min="5385" max="5385" width="11.625" style="127" customWidth="1"/>
    <col min="5386" max="5386" width="10.625" style="127" customWidth="1"/>
    <col min="5387" max="5632" width="9" style="127"/>
    <col min="5633" max="5633" width="3.375" style="127" customWidth="1"/>
    <col min="5634" max="5634" width="14.75" style="127" customWidth="1"/>
    <col min="5635" max="5635" width="46.125" style="127" customWidth="1"/>
    <col min="5636" max="5636" width="17.375" style="127" customWidth="1"/>
    <col min="5637" max="5637" width="10.375" style="127" customWidth="1"/>
    <col min="5638" max="5638" width="9.75" style="127" customWidth="1"/>
    <col min="5639" max="5639" width="10.625" style="127" customWidth="1"/>
    <col min="5640" max="5640" width="17.125" style="127" customWidth="1"/>
    <col min="5641" max="5641" width="11.625" style="127" customWidth="1"/>
    <col min="5642" max="5642" width="10.625" style="127" customWidth="1"/>
    <col min="5643" max="5888" width="9" style="127"/>
    <col min="5889" max="5889" width="3.375" style="127" customWidth="1"/>
    <col min="5890" max="5890" width="14.75" style="127" customWidth="1"/>
    <col min="5891" max="5891" width="46.125" style="127" customWidth="1"/>
    <col min="5892" max="5892" width="17.375" style="127" customWidth="1"/>
    <col min="5893" max="5893" width="10.375" style="127" customWidth="1"/>
    <col min="5894" max="5894" width="9.75" style="127" customWidth="1"/>
    <col min="5895" max="5895" width="10.625" style="127" customWidth="1"/>
    <col min="5896" max="5896" width="17.125" style="127" customWidth="1"/>
    <col min="5897" max="5897" width="11.625" style="127" customWidth="1"/>
    <col min="5898" max="5898" width="10.625" style="127" customWidth="1"/>
    <col min="5899" max="6144" width="9" style="127"/>
    <col min="6145" max="6145" width="3.375" style="127" customWidth="1"/>
    <col min="6146" max="6146" width="14.75" style="127" customWidth="1"/>
    <col min="6147" max="6147" width="46.125" style="127" customWidth="1"/>
    <col min="6148" max="6148" width="17.375" style="127" customWidth="1"/>
    <col min="6149" max="6149" width="10.375" style="127" customWidth="1"/>
    <col min="6150" max="6150" width="9.75" style="127" customWidth="1"/>
    <col min="6151" max="6151" width="10.625" style="127" customWidth="1"/>
    <col min="6152" max="6152" width="17.125" style="127" customWidth="1"/>
    <col min="6153" max="6153" width="11.625" style="127" customWidth="1"/>
    <col min="6154" max="6154" width="10.625" style="127" customWidth="1"/>
    <col min="6155" max="6400" width="9" style="127"/>
    <col min="6401" max="6401" width="3.375" style="127" customWidth="1"/>
    <col min="6402" max="6402" width="14.75" style="127" customWidth="1"/>
    <col min="6403" max="6403" width="46.125" style="127" customWidth="1"/>
    <col min="6404" max="6404" width="17.375" style="127" customWidth="1"/>
    <col min="6405" max="6405" width="10.375" style="127" customWidth="1"/>
    <col min="6406" max="6406" width="9.75" style="127" customWidth="1"/>
    <col min="6407" max="6407" width="10.625" style="127" customWidth="1"/>
    <col min="6408" max="6408" width="17.125" style="127" customWidth="1"/>
    <col min="6409" max="6409" width="11.625" style="127" customWidth="1"/>
    <col min="6410" max="6410" width="10.625" style="127" customWidth="1"/>
    <col min="6411" max="6656" width="9" style="127"/>
    <col min="6657" max="6657" width="3.375" style="127" customWidth="1"/>
    <col min="6658" max="6658" width="14.75" style="127" customWidth="1"/>
    <col min="6659" max="6659" width="46.125" style="127" customWidth="1"/>
    <col min="6660" max="6660" width="17.375" style="127" customWidth="1"/>
    <col min="6661" max="6661" width="10.375" style="127" customWidth="1"/>
    <col min="6662" max="6662" width="9.75" style="127" customWidth="1"/>
    <col min="6663" max="6663" width="10.625" style="127" customWidth="1"/>
    <col min="6664" max="6664" width="17.125" style="127" customWidth="1"/>
    <col min="6665" max="6665" width="11.625" style="127" customWidth="1"/>
    <col min="6666" max="6666" width="10.625" style="127" customWidth="1"/>
    <col min="6667" max="6912" width="9" style="127"/>
    <col min="6913" max="6913" width="3.375" style="127" customWidth="1"/>
    <col min="6914" max="6914" width="14.75" style="127" customWidth="1"/>
    <col min="6915" max="6915" width="46.125" style="127" customWidth="1"/>
    <col min="6916" max="6916" width="17.375" style="127" customWidth="1"/>
    <col min="6917" max="6917" width="10.375" style="127" customWidth="1"/>
    <col min="6918" max="6918" width="9.75" style="127" customWidth="1"/>
    <col min="6919" max="6919" width="10.625" style="127" customWidth="1"/>
    <col min="6920" max="6920" width="17.125" style="127" customWidth="1"/>
    <col min="6921" max="6921" width="11.625" style="127" customWidth="1"/>
    <col min="6922" max="6922" width="10.625" style="127" customWidth="1"/>
    <col min="6923" max="7168" width="9" style="127"/>
    <col min="7169" max="7169" width="3.375" style="127" customWidth="1"/>
    <col min="7170" max="7170" width="14.75" style="127" customWidth="1"/>
    <col min="7171" max="7171" width="46.125" style="127" customWidth="1"/>
    <col min="7172" max="7172" width="17.375" style="127" customWidth="1"/>
    <col min="7173" max="7173" width="10.375" style="127" customWidth="1"/>
    <col min="7174" max="7174" width="9.75" style="127" customWidth="1"/>
    <col min="7175" max="7175" width="10.625" style="127" customWidth="1"/>
    <col min="7176" max="7176" width="17.125" style="127" customWidth="1"/>
    <col min="7177" max="7177" width="11.625" style="127" customWidth="1"/>
    <col min="7178" max="7178" width="10.625" style="127" customWidth="1"/>
    <col min="7179" max="7424" width="9" style="127"/>
    <col min="7425" max="7425" width="3.375" style="127" customWidth="1"/>
    <col min="7426" max="7426" width="14.75" style="127" customWidth="1"/>
    <col min="7427" max="7427" width="46.125" style="127" customWidth="1"/>
    <col min="7428" max="7428" width="17.375" style="127" customWidth="1"/>
    <col min="7429" max="7429" width="10.375" style="127" customWidth="1"/>
    <col min="7430" max="7430" width="9.75" style="127" customWidth="1"/>
    <col min="7431" max="7431" width="10.625" style="127" customWidth="1"/>
    <col min="7432" max="7432" width="17.125" style="127" customWidth="1"/>
    <col min="7433" max="7433" width="11.625" style="127" customWidth="1"/>
    <col min="7434" max="7434" width="10.625" style="127" customWidth="1"/>
    <col min="7435" max="7680" width="9" style="127"/>
    <col min="7681" max="7681" width="3.375" style="127" customWidth="1"/>
    <col min="7682" max="7682" width="14.75" style="127" customWidth="1"/>
    <col min="7683" max="7683" width="46.125" style="127" customWidth="1"/>
    <col min="7684" max="7684" width="17.375" style="127" customWidth="1"/>
    <col min="7685" max="7685" width="10.375" style="127" customWidth="1"/>
    <col min="7686" max="7686" width="9.75" style="127" customWidth="1"/>
    <col min="7687" max="7687" width="10.625" style="127" customWidth="1"/>
    <col min="7688" max="7688" width="17.125" style="127" customWidth="1"/>
    <col min="7689" max="7689" width="11.625" style="127" customWidth="1"/>
    <col min="7690" max="7690" width="10.625" style="127" customWidth="1"/>
    <col min="7691" max="7936" width="9" style="127"/>
    <col min="7937" max="7937" width="3.375" style="127" customWidth="1"/>
    <col min="7938" max="7938" width="14.75" style="127" customWidth="1"/>
    <col min="7939" max="7939" width="46.125" style="127" customWidth="1"/>
    <col min="7940" max="7940" width="17.375" style="127" customWidth="1"/>
    <col min="7941" max="7941" width="10.375" style="127" customWidth="1"/>
    <col min="7942" max="7942" width="9.75" style="127" customWidth="1"/>
    <col min="7943" max="7943" width="10.625" style="127" customWidth="1"/>
    <col min="7944" max="7944" width="17.125" style="127" customWidth="1"/>
    <col min="7945" max="7945" width="11.625" style="127" customWidth="1"/>
    <col min="7946" max="7946" width="10.625" style="127" customWidth="1"/>
    <col min="7947" max="8192" width="9" style="127"/>
    <col min="8193" max="8193" width="3.375" style="127" customWidth="1"/>
    <col min="8194" max="8194" width="14.75" style="127" customWidth="1"/>
    <col min="8195" max="8195" width="46.125" style="127" customWidth="1"/>
    <col min="8196" max="8196" width="17.375" style="127" customWidth="1"/>
    <col min="8197" max="8197" width="10.375" style="127" customWidth="1"/>
    <col min="8198" max="8198" width="9.75" style="127" customWidth="1"/>
    <col min="8199" max="8199" width="10.625" style="127" customWidth="1"/>
    <col min="8200" max="8200" width="17.125" style="127" customWidth="1"/>
    <col min="8201" max="8201" width="11.625" style="127" customWidth="1"/>
    <col min="8202" max="8202" width="10.625" style="127" customWidth="1"/>
    <col min="8203" max="8448" width="9" style="127"/>
    <col min="8449" max="8449" width="3.375" style="127" customWidth="1"/>
    <col min="8450" max="8450" width="14.75" style="127" customWidth="1"/>
    <col min="8451" max="8451" width="46.125" style="127" customWidth="1"/>
    <col min="8452" max="8452" width="17.375" style="127" customWidth="1"/>
    <col min="8453" max="8453" width="10.375" style="127" customWidth="1"/>
    <col min="8454" max="8454" width="9.75" style="127" customWidth="1"/>
    <col min="8455" max="8455" width="10.625" style="127" customWidth="1"/>
    <col min="8456" max="8456" width="17.125" style="127" customWidth="1"/>
    <col min="8457" max="8457" width="11.625" style="127" customWidth="1"/>
    <col min="8458" max="8458" width="10.625" style="127" customWidth="1"/>
    <col min="8459" max="8704" width="9" style="127"/>
    <col min="8705" max="8705" width="3.375" style="127" customWidth="1"/>
    <col min="8706" max="8706" width="14.75" style="127" customWidth="1"/>
    <col min="8707" max="8707" width="46.125" style="127" customWidth="1"/>
    <col min="8708" max="8708" width="17.375" style="127" customWidth="1"/>
    <col min="8709" max="8709" width="10.375" style="127" customWidth="1"/>
    <col min="8710" max="8710" width="9.75" style="127" customWidth="1"/>
    <col min="8711" max="8711" width="10.625" style="127" customWidth="1"/>
    <col min="8712" max="8712" width="17.125" style="127" customWidth="1"/>
    <col min="8713" max="8713" width="11.625" style="127" customWidth="1"/>
    <col min="8714" max="8714" width="10.625" style="127" customWidth="1"/>
    <col min="8715" max="8960" width="9" style="127"/>
    <col min="8961" max="8961" width="3.375" style="127" customWidth="1"/>
    <col min="8962" max="8962" width="14.75" style="127" customWidth="1"/>
    <col min="8963" max="8963" width="46.125" style="127" customWidth="1"/>
    <col min="8964" max="8964" width="17.375" style="127" customWidth="1"/>
    <col min="8965" max="8965" width="10.375" style="127" customWidth="1"/>
    <col min="8966" max="8966" width="9.75" style="127" customWidth="1"/>
    <col min="8967" max="8967" width="10.625" style="127" customWidth="1"/>
    <col min="8968" max="8968" width="17.125" style="127" customWidth="1"/>
    <col min="8969" max="8969" width="11.625" style="127" customWidth="1"/>
    <col min="8970" max="8970" width="10.625" style="127" customWidth="1"/>
    <col min="8971" max="9216" width="9" style="127"/>
    <col min="9217" max="9217" width="3.375" style="127" customWidth="1"/>
    <col min="9218" max="9218" width="14.75" style="127" customWidth="1"/>
    <col min="9219" max="9219" width="46.125" style="127" customWidth="1"/>
    <col min="9220" max="9220" width="17.375" style="127" customWidth="1"/>
    <col min="9221" max="9221" width="10.375" style="127" customWidth="1"/>
    <col min="9222" max="9222" width="9.75" style="127" customWidth="1"/>
    <col min="9223" max="9223" width="10.625" style="127" customWidth="1"/>
    <col min="9224" max="9224" width="17.125" style="127" customWidth="1"/>
    <col min="9225" max="9225" width="11.625" style="127" customWidth="1"/>
    <col min="9226" max="9226" width="10.625" style="127" customWidth="1"/>
    <col min="9227" max="9472" width="9" style="127"/>
    <col min="9473" max="9473" width="3.375" style="127" customWidth="1"/>
    <col min="9474" max="9474" width="14.75" style="127" customWidth="1"/>
    <col min="9475" max="9475" width="46.125" style="127" customWidth="1"/>
    <col min="9476" max="9476" width="17.375" style="127" customWidth="1"/>
    <col min="9477" max="9477" width="10.375" style="127" customWidth="1"/>
    <col min="9478" max="9478" width="9.75" style="127" customWidth="1"/>
    <col min="9479" max="9479" width="10.625" style="127" customWidth="1"/>
    <col min="9480" max="9480" width="17.125" style="127" customWidth="1"/>
    <col min="9481" max="9481" width="11.625" style="127" customWidth="1"/>
    <col min="9482" max="9482" width="10.625" style="127" customWidth="1"/>
    <col min="9483" max="9728" width="9" style="127"/>
    <col min="9729" max="9729" width="3.375" style="127" customWidth="1"/>
    <col min="9730" max="9730" width="14.75" style="127" customWidth="1"/>
    <col min="9731" max="9731" width="46.125" style="127" customWidth="1"/>
    <col min="9732" max="9732" width="17.375" style="127" customWidth="1"/>
    <col min="9733" max="9733" width="10.375" style="127" customWidth="1"/>
    <col min="9734" max="9734" width="9.75" style="127" customWidth="1"/>
    <col min="9735" max="9735" width="10.625" style="127" customWidth="1"/>
    <col min="9736" max="9736" width="17.125" style="127" customWidth="1"/>
    <col min="9737" max="9737" width="11.625" style="127" customWidth="1"/>
    <col min="9738" max="9738" width="10.625" style="127" customWidth="1"/>
    <col min="9739" max="9984" width="9" style="127"/>
    <col min="9985" max="9985" width="3.375" style="127" customWidth="1"/>
    <col min="9986" max="9986" width="14.75" style="127" customWidth="1"/>
    <col min="9987" max="9987" width="46.125" style="127" customWidth="1"/>
    <col min="9988" max="9988" width="17.375" style="127" customWidth="1"/>
    <col min="9989" max="9989" width="10.375" style="127" customWidth="1"/>
    <col min="9990" max="9990" width="9.75" style="127" customWidth="1"/>
    <col min="9991" max="9991" width="10.625" style="127" customWidth="1"/>
    <col min="9992" max="9992" width="17.125" style="127" customWidth="1"/>
    <col min="9993" max="9993" width="11.625" style="127" customWidth="1"/>
    <col min="9994" max="9994" width="10.625" style="127" customWidth="1"/>
    <col min="9995" max="10240" width="9" style="127"/>
    <col min="10241" max="10241" width="3.375" style="127" customWidth="1"/>
    <col min="10242" max="10242" width="14.75" style="127" customWidth="1"/>
    <col min="10243" max="10243" width="46.125" style="127" customWidth="1"/>
    <col min="10244" max="10244" width="17.375" style="127" customWidth="1"/>
    <col min="10245" max="10245" width="10.375" style="127" customWidth="1"/>
    <col min="10246" max="10246" width="9.75" style="127" customWidth="1"/>
    <col min="10247" max="10247" width="10.625" style="127" customWidth="1"/>
    <col min="10248" max="10248" width="17.125" style="127" customWidth="1"/>
    <col min="10249" max="10249" width="11.625" style="127" customWidth="1"/>
    <col min="10250" max="10250" width="10.625" style="127" customWidth="1"/>
    <col min="10251" max="10496" width="9" style="127"/>
    <col min="10497" max="10497" width="3.375" style="127" customWidth="1"/>
    <col min="10498" max="10498" width="14.75" style="127" customWidth="1"/>
    <col min="10499" max="10499" width="46.125" style="127" customWidth="1"/>
    <col min="10500" max="10500" width="17.375" style="127" customWidth="1"/>
    <col min="10501" max="10501" width="10.375" style="127" customWidth="1"/>
    <col min="10502" max="10502" width="9.75" style="127" customWidth="1"/>
    <col min="10503" max="10503" width="10.625" style="127" customWidth="1"/>
    <col min="10504" max="10504" width="17.125" style="127" customWidth="1"/>
    <col min="10505" max="10505" width="11.625" style="127" customWidth="1"/>
    <col min="10506" max="10506" width="10.625" style="127" customWidth="1"/>
    <col min="10507" max="10752" width="9" style="127"/>
    <col min="10753" max="10753" width="3.375" style="127" customWidth="1"/>
    <col min="10754" max="10754" width="14.75" style="127" customWidth="1"/>
    <col min="10755" max="10755" width="46.125" style="127" customWidth="1"/>
    <col min="10756" max="10756" width="17.375" style="127" customWidth="1"/>
    <col min="10757" max="10757" width="10.375" style="127" customWidth="1"/>
    <col min="10758" max="10758" width="9.75" style="127" customWidth="1"/>
    <col min="10759" max="10759" width="10.625" style="127" customWidth="1"/>
    <col min="10760" max="10760" width="17.125" style="127" customWidth="1"/>
    <col min="10761" max="10761" width="11.625" style="127" customWidth="1"/>
    <col min="10762" max="10762" width="10.625" style="127" customWidth="1"/>
    <col min="10763" max="11008" width="9" style="127"/>
    <col min="11009" max="11009" width="3.375" style="127" customWidth="1"/>
    <col min="11010" max="11010" width="14.75" style="127" customWidth="1"/>
    <col min="11011" max="11011" width="46.125" style="127" customWidth="1"/>
    <col min="11012" max="11012" width="17.375" style="127" customWidth="1"/>
    <col min="11013" max="11013" width="10.375" style="127" customWidth="1"/>
    <col min="11014" max="11014" width="9.75" style="127" customWidth="1"/>
    <col min="11015" max="11015" width="10.625" style="127" customWidth="1"/>
    <col min="11016" max="11016" width="17.125" style="127" customWidth="1"/>
    <col min="11017" max="11017" width="11.625" style="127" customWidth="1"/>
    <col min="11018" max="11018" width="10.625" style="127" customWidth="1"/>
    <col min="11019" max="11264" width="9" style="127"/>
    <col min="11265" max="11265" width="3.375" style="127" customWidth="1"/>
    <col min="11266" max="11266" width="14.75" style="127" customWidth="1"/>
    <col min="11267" max="11267" width="46.125" style="127" customWidth="1"/>
    <col min="11268" max="11268" width="17.375" style="127" customWidth="1"/>
    <col min="11269" max="11269" width="10.375" style="127" customWidth="1"/>
    <col min="11270" max="11270" width="9.75" style="127" customWidth="1"/>
    <col min="11271" max="11271" width="10.625" style="127" customWidth="1"/>
    <col min="11272" max="11272" width="17.125" style="127" customWidth="1"/>
    <col min="11273" max="11273" width="11.625" style="127" customWidth="1"/>
    <col min="11274" max="11274" width="10.625" style="127" customWidth="1"/>
    <col min="11275" max="11520" width="9" style="127"/>
    <col min="11521" max="11521" width="3.375" style="127" customWidth="1"/>
    <col min="11522" max="11522" width="14.75" style="127" customWidth="1"/>
    <col min="11523" max="11523" width="46.125" style="127" customWidth="1"/>
    <col min="11524" max="11524" width="17.375" style="127" customWidth="1"/>
    <col min="11525" max="11525" width="10.375" style="127" customWidth="1"/>
    <col min="11526" max="11526" width="9.75" style="127" customWidth="1"/>
    <col min="11527" max="11527" width="10.625" style="127" customWidth="1"/>
    <col min="11528" max="11528" width="17.125" style="127" customWidth="1"/>
    <col min="11529" max="11529" width="11.625" style="127" customWidth="1"/>
    <col min="11530" max="11530" width="10.625" style="127" customWidth="1"/>
    <col min="11531" max="11776" width="9" style="127"/>
    <col min="11777" max="11777" width="3.375" style="127" customWidth="1"/>
    <col min="11778" max="11778" width="14.75" style="127" customWidth="1"/>
    <col min="11779" max="11779" width="46.125" style="127" customWidth="1"/>
    <col min="11780" max="11780" width="17.375" style="127" customWidth="1"/>
    <col min="11781" max="11781" width="10.375" style="127" customWidth="1"/>
    <col min="11782" max="11782" width="9.75" style="127" customWidth="1"/>
    <col min="11783" max="11783" width="10.625" style="127" customWidth="1"/>
    <col min="11784" max="11784" width="17.125" style="127" customWidth="1"/>
    <col min="11785" max="11785" width="11.625" style="127" customWidth="1"/>
    <col min="11786" max="11786" width="10.625" style="127" customWidth="1"/>
    <col min="11787" max="12032" width="9" style="127"/>
    <col min="12033" max="12033" width="3.375" style="127" customWidth="1"/>
    <col min="12034" max="12034" width="14.75" style="127" customWidth="1"/>
    <col min="12035" max="12035" width="46.125" style="127" customWidth="1"/>
    <col min="12036" max="12036" width="17.375" style="127" customWidth="1"/>
    <col min="12037" max="12037" width="10.375" style="127" customWidth="1"/>
    <col min="12038" max="12038" width="9.75" style="127" customWidth="1"/>
    <col min="12039" max="12039" width="10.625" style="127" customWidth="1"/>
    <col min="12040" max="12040" width="17.125" style="127" customWidth="1"/>
    <col min="12041" max="12041" width="11.625" style="127" customWidth="1"/>
    <col min="12042" max="12042" width="10.625" style="127" customWidth="1"/>
    <col min="12043" max="12288" width="9" style="127"/>
    <col min="12289" max="12289" width="3.375" style="127" customWidth="1"/>
    <col min="12290" max="12290" width="14.75" style="127" customWidth="1"/>
    <col min="12291" max="12291" width="46.125" style="127" customWidth="1"/>
    <col min="12292" max="12292" width="17.375" style="127" customWidth="1"/>
    <col min="12293" max="12293" width="10.375" style="127" customWidth="1"/>
    <col min="12294" max="12294" width="9.75" style="127" customWidth="1"/>
    <col min="12295" max="12295" width="10.625" style="127" customWidth="1"/>
    <col min="12296" max="12296" width="17.125" style="127" customWidth="1"/>
    <col min="12297" max="12297" width="11.625" style="127" customWidth="1"/>
    <col min="12298" max="12298" width="10.625" style="127" customWidth="1"/>
    <col min="12299" max="12544" width="9" style="127"/>
    <col min="12545" max="12545" width="3.375" style="127" customWidth="1"/>
    <col min="12546" max="12546" width="14.75" style="127" customWidth="1"/>
    <col min="12547" max="12547" width="46.125" style="127" customWidth="1"/>
    <col min="12548" max="12548" width="17.375" style="127" customWidth="1"/>
    <col min="12549" max="12549" width="10.375" style="127" customWidth="1"/>
    <col min="12550" max="12550" width="9.75" style="127" customWidth="1"/>
    <col min="12551" max="12551" width="10.625" style="127" customWidth="1"/>
    <col min="12552" max="12552" width="17.125" style="127" customWidth="1"/>
    <col min="12553" max="12553" width="11.625" style="127" customWidth="1"/>
    <col min="12554" max="12554" width="10.625" style="127" customWidth="1"/>
    <col min="12555" max="12800" width="9" style="127"/>
    <col min="12801" max="12801" width="3.375" style="127" customWidth="1"/>
    <col min="12802" max="12802" width="14.75" style="127" customWidth="1"/>
    <col min="12803" max="12803" width="46.125" style="127" customWidth="1"/>
    <col min="12804" max="12804" width="17.375" style="127" customWidth="1"/>
    <col min="12805" max="12805" width="10.375" style="127" customWidth="1"/>
    <col min="12806" max="12806" width="9.75" style="127" customWidth="1"/>
    <col min="12807" max="12807" width="10.625" style="127" customWidth="1"/>
    <col min="12808" max="12808" width="17.125" style="127" customWidth="1"/>
    <col min="12809" max="12809" width="11.625" style="127" customWidth="1"/>
    <col min="12810" max="12810" width="10.625" style="127" customWidth="1"/>
    <col min="12811" max="13056" width="9" style="127"/>
    <col min="13057" max="13057" width="3.375" style="127" customWidth="1"/>
    <col min="13058" max="13058" width="14.75" style="127" customWidth="1"/>
    <col min="13059" max="13059" width="46.125" style="127" customWidth="1"/>
    <col min="13060" max="13060" width="17.375" style="127" customWidth="1"/>
    <col min="13061" max="13061" width="10.375" style="127" customWidth="1"/>
    <col min="13062" max="13062" width="9.75" style="127" customWidth="1"/>
    <col min="13063" max="13063" width="10.625" style="127" customWidth="1"/>
    <col min="13064" max="13064" width="17.125" style="127" customWidth="1"/>
    <col min="13065" max="13065" width="11.625" style="127" customWidth="1"/>
    <col min="13066" max="13066" width="10.625" style="127" customWidth="1"/>
    <col min="13067" max="13312" width="9" style="127"/>
    <col min="13313" max="13313" width="3.375" style="127" customWidth="1"/>
    <col min="13314" max="13314" width="14.75" style="127" customWidth="1"/>
    <col min="13315" max="13315" width="46.125" style="127" customWidth="1"/>
    <col min="13316" max="13316" width="17.375" style="127" customWidth="1"/>
    <col min="13317" max="13317" width="10.375" style="127" customWidth="1"/>
    <col min="13318" max="13318" width="9.75" style="127" customWidth="1"/>
    <col min="13319" max="13319" width="10.625" style="127" customWidth="1"/>
    <col min="13320" max="13320" width="17.125" style="127" customWidth="1"/>
    <col min="13321" max="13321" width="11.625" style="127" customWidth="1"/>
    <col min="13322" max="13322" width="10.625" style="127" customWidth="1"/>
    <col min="13323" max="13568" width="9" style="127"/>
    <col min="13569" max="13569" width="3.375" style="127" customWidth="1"/>
    <col min="13570" max="13570" width="14.75" style="127" customWidth="1"/>
    <col min="13571" max="13571" width="46.125" style="127" customWidth="1"/>
    <col min="13572" max="13572" width="17.375" style="127" customWidth="1"/>
    <col min="13573" max="13573" width="10.375" style="127" customWidth="1"/>
    <col min="13574" max="13574" width="9.75" style="127" customWidth="1"/>
    <col min="13575" max="13575" width="10.625" style="127" customWidth="1"/>
    <col min="13576" max="13576" width="17.125" style="127" customWidth="1"/>
    <col min="13577" max="13577" width="11.625" style="127" customWidth="1"/>
    <col min="13578" max="13578" width="10.625" style="127" customWidth="1"/>
    <col min="13579" max="13824" width="9" style="127"/>
    <col min="13825" max="13825" width="3.375" style="127" customWidth="1"/>
    <col min="13826" max="13826" width="14.75" style="127" customWidth="1"/>
    <col min="13827" max="13827" width="46.125" style="127" customWidth="1"/>
    <col min="13828" max="13828" width="17.375" style="127" customWidth="1"/>
    <col min="13829" max="13829" width="10.375" style="127" customWidth="1"/>
    <col min="13830" max="13830" width="9.75" style="127" customWidth="1"/>
    <col min="13831" max="13831" width="10.625" style="127" customWidth="1"/>
    <col min="13832" max="13832" width="17.125" style="127" customWidth="1"/>
    <col min="13833" max="13833" width="11.625" style="127" customWidth="1"/>
    <col min="13834" max="13834" width="10.625" style="127" customWidth="1"/>
    <col min="13835" max="14080" width="9" style="127"/>
    <col min="14081" max="14081" width="3.375" style="127" customWidth="1"/>
    <col min="14082" max="14082" width="14.75" style="127" customWidth="1"/>
    <col min="14083" max="14083" width="46.125" style="127" customWidth="1"/>
    <col min="14084" max="14084" width="17.375" style="127" customWidth="1"/>
    <col min="14085" max="14085" width="10.375" style="127" customWidth="1"/>
    <col min="14086" max="14086" width="9.75" style="127" customWidth="1"/>
    <col min="14087" max="14087" width="10.625" style="127" customWidth="1"/>
    <col min="14088" max="14088" width="17.125" style="127" customWidth="1"/>
    <col min="14089" max="14089" width="11.625" style="127" customWidth="1"/>
    <col min="14090" max="14090" width="10.625" style="127" customWidth="1"/>
    <col min="14091" max="14336" width="9" style="127"/>
    <col min="14337" max="14337" width="3.375" style="127" customWidth="1"/>
    <col min="14338" max="14338" width="14.75" style="127" customWidth="1"/>
    <col min="14339" max="14339" width="46.125" style="127" customWidth="1"/>
    <col min="14340" max="14340" width="17.375" style="127" customWidth="1"/>
    <col min="14341" max="14341" width="10.375" style="127" customWidth="1"/>
    <col min="14342" max="14342" width="9.75" style="127" customWidth="1"/>
    <col min="14343" max="14343" width="10.625" style="127" customWidth="1"/>
    <col min="14344" max="14344" width="17.125" style="127" customWidth="1"/>
    <col min="14345" max="14345" width="11.625" style="127" customWidth="1"/>
    <col min="14346" max="14346" width="10.625" style="127" customWidth="1"/>
    <col min="14347" max="14592" width="9" style="127"/>
    <col min="14593" max="14593" width="3.375" style="127" customWidth="1"/>
    <col min="14594" max="14594" width="14.75" style="127" customWidth="1"/>
    <col min="14595" max="14595" width="46.125" style="127" customWidth="1"/>
    <col min="14596" max="14596" width="17.375" style="127" customWidth="1"/>
    <col min="14597" max="14597" width="10.375" style="127" customWidth="1"/>
    <col min="14598" max="14598" width="9.75" style="127" customWidth="1"/>
    <col min="14599" max="14599" width="10.625" style="127" customWidth="1"/>
    <col min="14600" max="14600" width="17.125" style="127" customWidth="1"/>
    <col min="14601" max="14601" width="11.625" style="127" customWidth="1"/>
    <col min="14602" max="14602" width="10.625" style="127" customWidth="1"/>
    <col min="14603" max="14848" width="9" style="127"/>
    <col min="14849" max="14849" width="3.375" style="127" customWidth="1"/>
    <col min="14850" max="14850" width="14.75" style="127" customWidth="1"/>
    <col min="14851" max="14851" width="46.125" style="127" customWidth="1"/>
    <col min="14852" max="14852" width="17.375" style="127" customWidth="1"/>
    <col min="14853" max="14853" width="10.375" style="127" customWidth="1"/>
    <col min="14854" max="14854" width="9.75" style="127" customWidth="1"/>
    <col min="14855" max="14855" width="10.625" style="127" customWidth="1"/>
    <col min="14856" max="14856" width="17.125" style="127" customWidth="1"/>
    <col min="14857" max="14857" width="11.625" style="127" customWidth="1"/>
    <col min="14858" max="14858" width="10.625" style="127" customWidth="1"/>
    <col min="14859" max="15104" width="9" style="127"/>
    <col min="15105" max="15105" width="3.375" style="127" customWidth="1"/>
    <col min="15106" max="15106" width="14.75" style="127" customWidth="1"/>
    <col min="15107" max="15107" width="46.125" style="127" customWidth="1"/>
    <col min="15108" max="15108" width="17.375" style="127" customWidth="1"/>
    <col min="15109" max="15109" width="10.375" style="127" customWidth="1"/>
    <col min="15110" max="15110" width="9.75" style="127" customWidth="1"/>
    <col min="15111" max="15111" width="10.625" style="127" customWidth="1"/>
    <col min="15112" max="15112" width="17.125" style="127" customWidth="1"/>
    <col min="15113" max="15113" width="11.625" style="127" customWidth="1"/>
    <col min="15114" max="15114" width="10.625" style="127" customWidth="1"/>
    <col min="15115" max="15360" width="9" style="127"/>
    <col min="15361" max="15361" width="3.375" style="127" customWidth="1"/>
    <col min="15362" max="15362" width="14.75" style="127" customWidth="1"/>
    <col min="15363" max="15363" width="46.125" style="127" customWidth="1"/>
    <col min="15364" max="15364" width="17.375" style="127" customWidth="1"/>
    <col min="15365" max="15365" width="10.375" style="127" customWidth="1"/>
    <col min="15366" max="15366" width="9.75" style="127" customWidth="1"/>
    <col min="15367" max="15367" width="10.625" style="127" customWidth="1"/>
    <col min="15368" max="15368" width="17.125" style="127" customWidth="1"/>
    <col min="15369" max="15369" width="11.625" style="127" customWidth="1"/>
    <col min="15370" max="15370" width="10.625" style="127" customWidth="1"/>
    <col min="15371" max="15616" width="9" style="127"/>
    <col min="15617" max="15617" width="3.375" style="127" customWidth="1"/>
    <col min="15618" max="15618" width="14.75" style="127" customWidth="1"/>
    <col min="15619" max="15619" width="46.125" style="127" customWidth="1"/>
    <col min="15620" max="15620" width="17.375" style="127" customWidth="1"/>
    <col min="15621" max="15621" width="10.375" style="127" customWidth="1"/>
    <col min="15622" max="15622" width="9.75" style="127" customWidth="1"/>
    <col min="15623" max="15623" width="10.625" style="127" customWidth="1"/>
    <col min="15624" max="15624" width="17.125" style="127" customWidth="1"/>
    <col min="15625" max="15625" width="11.625" style="127" customWidth="1"/>
    <col min="15626" max="15626" width="10.625" style="127" customWidth="1"/>
    <col min="15627" max="15872" width="9" style="127"/>
    <col min="15873" max="15873" width="3.375" style="127" customWidth="1"/>
    <col min="15874" max="15874" width="14.75" style="127" customWidth="1"/>
    <col min="15875" max="15875" width="46.125" style="127" customWidth="1"/>
    <col min="15876" max="15876" width="17.375" style="127" customWidth="1"/>
    <col min="15877" max="15877" width="10.375" style="127" customWidth="1"/>
    <col min="15878" max="15878" width="9.75" style="127" customWidth="1"/>
    <col min="15879" max="15879" width="10.625" style="127" customWidth="1"/>
    <col min="15880" max="15880" width="17.125" style="127" customWidth="1"/>
    <col min="15881" max="15881" width="11.625" style="127" customWidth="1"/>
    <col min="15882" max="15882" width="10.625" style="127" customWidth="1"/>
    <col min="15883" max="16128" width="9" style="127"/>
    <col min="16129" max="16129" width="3.375" style="127" customWidth="1"/>
    <col min="16130" max="16130" width="14.75" style="127" customWidth="1"/>
    <col min="16131" max="16131" width="46.125" style="127" customWidth="1"/>
    <col min="16132" max="16132" width="17.375" style="127" customWidth="1"/>
    <col min="16133" max="16133" width="10.375" style="127" customWidth="1"/>
    <col min="16134" max="16134" width="9.75" style="127" customWidth="1"/>
    <col min="16135" max="16135" width="10.625" style="127" customWidth="1"/>
    <col min="16136" max="16136" width="17.125" style="127" customWidth="1"/>
    <col min="16137" max="16137" width="11.625" style="127" customWidth="1"/>
    <col min="16138" max="16138" width="10.625" style="127" customWidth="1"/>
    <col min="16139" max="16384" width="9" style="127"/>
  </cols>
  <sheetData>
    <row r="1" spans="1:10">
      <c r="A1" s="32"/>
      <c r="B1" s="32"/>
      <c r="C1" s="32"/>
      <c r="D1" s="32"/>
      <c r="E1" s="32"/>
      <c r="F1" s="34"/>
      <c r="G1" s="34"/>
      <c r="H1" s="32"/>
    </row>
    <row r="2" spans="1:10" ht="16.5">
      <c r="A2" s="885"/>
      <c r="B2" s="885"/>
      <c r="C2" s="885"/>
      <c r="D2" s="885"/>
      <c r="E2" s="885"/>
      <c r="F2" s="885"/>
      <c r="G2" s="885"/>
      <c r="H2" s="885"/>
    </row>
    <row r="3" spans="1:10" ht="15" customHeight="1">
      <c r="A3" s="32"/>
      <c r="B3" s="32"/>
      <c r="C3" s="32"/>
      <c r="D3" s="32"/>
      <c r="E3" s="32"/>
      <c r="F3" s="34"/>
      <c r="G3" s="34"/>
      <c r="H3" s="32"/>
    </row>
    <row r="4" spans="1:10" ht="15.75" customHeight="1">
      <c r="A4" s="32"/>
      <c r="C4" s="35"/>
      <c r="F4" s="886"/>
      <c r="G4" s="886"/>
      <c r="H4" s="36"/>
      <c r="I4" s="36"/>
      <c r="J4" s="36"/>
    </row>
    <row r="5" spans="1:10">
      <c r="A5" s="32"/>
      <c r="B5" s="32"/>
      <c r="C5" s="32"/>
      <c r="D5" s="32"/>
      <c r="E5" s="32"/>
      <c r="F5" s="34"/>
      <c r="G5" s="34"/>
      <c r="H5" s="32"/>
    </row>
    <row r="7" spans="1:10" ht="24" customHeight="1">
      <c r="A7" s="887" t="s">
        <v>631</v>
      </c>
      <c r="B7" s="887"/>
      <c r="C7" s="887"/>
      <c r="D7" s="887"/>
      <c r="E7" s="887"/>
      <c r="F7" s="887"/>
      <c r="G7" s="887"/>
      <c r="H7" s="887"/>
    </row>
    <row r="12" spans="1:10" ht="45" customHeight="1"/>
    <row r="13" spans="1:10" ht="37.5">
      <c r="A13" s="888" t="s">
        <v>66</v>
      </c>
      <c r="B13" s="888"/>
      <c r="C13" s="888"/>
      <c r="D13" s="888"/>
      <c r="E13" s="888"/>
      <c r="F13" s="888"/>
      <c r="G13" s="888"/>
      <c r="H13" s="888"/>
    </row>
    <row r="14" spans="1:10" ht="23.25" customHeight="1">
      <c r="A14" s="889"/>
      <c r="B14" s="890"/>
      <c r="C14" s="890"/>
      <c r="D14" s="890"/>
      <c r="E14" s="890"/>
      <c r="F14" s="890"/>
      <c r="G14" s="890"/>
      <c r="H14" s="890"/>
    </row>
    <row r="17" spans="1:8" ht="77.25" customHeight="1"/>
    <row r="18" spans="1:8" ht="24" customHeight="1">
      <c r="A18" s="884"/>
      <c r="B18" s="884"/>
      <c r="C18" s="884"/>
      <c r="D18" s="884"/>
      <c r="E18" s="884"/>
      <c r="F18" s="884"/>
      <c r="G18" s="884"/>
      <c r="H18" s="884"/>
    </row>
    <row r="20" spans="1:8" ht="37.5" customHeight="1"/>
    <row r="22" spans="1:8" ht="16.5">
      <c r="A22" s="884" t="s">
        <v>247</v>
      </c>
      <c r="B22" s="884"/>
      <c r="C22" s="884"/>
      <c r="D22" s="884"/>
      <c r="E22" s="884"/>
      <c r="F22" s="884"/>
      <c r="G22" s="884"/>
      <c r="H22" s="884"/>
    </row>
  </sheetData>
  <mergeCells count="7">
    <mergeCell ref="A22:H22"/>
    <mergeCell ref="A2:H2"/>
    <mergeCell ref="F4:G4"/>
    <mergeCell ref="A7:H7"/>
    <mergeCell ref="A13:H13"/>
    <mergeCell ref="A18:H18"/>
    <mergeCell ref="A14:H14"/>
  </mergeCells>
  <printOptions horizontalCentered="1"/>
  <pageMargins left="0.78740157480314965" right="0.19685039370078741" top="0.59055118110236227" bottom="0.39370078740157483" header="0.27559055118110237" footer="0.19685039370078741"/>
  <pageSetup paperSize="9" orientation="landscape" r:id="rId1"/>
  <headerFooter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C7BDF-5C5C-4CEF-AE85-91B5C1458C6C}">
  <sheetPr>
    <tabColor rgb="FF0070C0"/>
  </sheetPr>
  <dimension ref="A1:M16"/>
  <sheetViews>
    <sheetView zoomScale="115" zoomScaleNormal="115" zoomScaleSheetLayoutView="100" workbookViewId="0">
      <selection activeCell="K15" sqref="K15"/>
    </sheetView>
  </sheetViews>
  <sheetFormatPr defaultRowHeight="15.75"/>
  <cols>
    <col min="1" max="1" width="3.375" style="763" customWidth="1"/>
    <col min="2" max="2" width="17" style="763" customWidth="1"/>
    <col min="3" max="3" width="45.375" style="763" customWidth="1"/>
    <col min="4" max="4" width="16.625" style="763" customWidth="1"/>
    <col min="5" max="5" width="10.375" style="763" customWidth="1"/>
    <col min="6" max="6" width="10.875" style="763" customWidth="1"/>
    <col min="7" max="7" width="10.625" style="763" customWidth="1"/>
    <col min="8" max="8" width="18" style="763" customWidth="1"/>
    <col min="9" max="9" width="11.625" style="763" customWidth="1"/>
    <col min="10" max="10" width="16.875" style="763" customWidth="1"/>
    <col min="11" max="256" width="9" style="763"/>
    <col min="257" max="257" width="3.375" style="763" customWidth="1"/>
    <col min="258" max="258" width="14.75" style="763" customWidth="1"/>
    <col min="259" max="259" width="46.125" style="763" customWidth="1"/>
    <col min="260" max="260" width="17.375" style="763" customWidth="1"/>
    <col min="261" max="261" width="10.375" style="763" customWidth="1"/>
    <col min="262" max="262" width="9.75" style="763" customWidth="1"/>
    <col min="263" max="263" width="10.625" style="763" customWidth="1"/>
    <col min="264" max="264" width="17.125" style="763" customWidth="1"/>
    <col min="265" max="265" width="11.625" style="763" customWidth="1"/>
    <col min="266" max="266" width="10.625" style="763" customWidth="1"/>
    <col min="267" max="512" width="9" style="763"/>
    <col min="513" max="513" width="3.375" style="763" customWidth="1"/>
    <col min="514" max="514" width="14.75" style="763" customWidth="1"/>
    <col min="515" max="515" width="46.125" style="763" customWidth="1"/>
    <col min="516" max="516" width="17.375" style="763" customWidth="1"/>
    <col min="517" max="517" width="10.375" style="763" customWidth="1"/>
    <col min="518" max="518" width="9.75" style="763" customWidth="1"/>
    <col min="519" max="519" width="10.625" style="763" customWidth="1"/>
    <col min="520" max="520" width="17.125" style="763" customWidth="1"/>
    <col min="521" max="521" width="11.625" style="763" customWidth="1"/>
    <col min="522" max="522" width="10.625" style="763" customWidth="1"/>
    <col min="523" max="768" width="9" style="763"/>
    <col min="769" max="769" width="3.375" style="763" customWidth="1"/>
    <col min="770" max="770" width="14.75" style="763" customWidth="1"/>
    <col min="771" max="771" width="46.125" style="763" customWidth="1"/>
    <col min="772" max="772" width="17.375" style="763" customWidth="1"/>
    <col min="773" max="773" width="10.375" style="763" customWidth="1"/>
    <col min="774" max="774" width="9.75" style="763" customWidth="1"/>
    <col min="775" max="775" width="10.625" style="763" customWidth="1"/>
    <col min="776" max="776" width="17.125" style="763" customWidth="1"/>
    <col min="777" max="777" width="11.625" style="763" customWidth="1"/>
    <col min="778" max="778" width="10.625" style="763" customWidth="1"/>
    <col min="779" max="1024" width="9" style="763"/>
    <col min="1025" max="1025" width="3.375" style="763" customWidth="1"/>
    <col min="1026" max="1026" width="14.75" style="763" customWidth="1"/>
    <col min="1027" max="1027" width="46.125" style="763" customWidth="1"/>
    <col min="1028" max="1028" width="17.375" style="763" customWidth="1"/>
    <col min="1029" max="1029" width="10.375" style="763" customWidth="1"/>
    <col min="1030" max="1030" width="9.75" style="763" customWidth="1"/>
    <col min="1031" max="1031" width="10.625" style="763" customWidth="1"/>
    <col min="1032" max="1032" width="17.125" style="763" customWidth="1"/>
    <col min="1033" max="1033" width="11.625" style="763" customWidth="1"/>
    <col min="1034" max="1034" width="10.625" style="763" customWidth="1"/>
    <col min="1035" max="1280" width="9" style="763"/>
    <col min="1281" max="1281" width="3.375" style="763" customWidth="1"/>
    <col min="1282" max="1282" width="14.75" style="763" customWidth="1"/>
    <col min="1283" max="1283" width="46.125" style="763" customWidth="1"/>
    <col min="1284" max="1284" width="17.375" style="763" customWidth="1"/>
    <col min="1285" max="1285" width="10.375" style="763" customWidth="1"/>
    <col min="1286" max="1286" width="9.75" style="763" customWidth="1"/>
    <col min="1287" max="1287" width="10.625" style="763" customWidth="1"/>
    <col min="1288" max="1288" width="17.125" style="763" customWidth="1"/>
    <col min="1289" max="1289" width="11.625" style="763" customWidth="1"/>
    <col min="1290" max="1290" width="10.625" style="763" customWidth="1"/>
    <col min="1291" max="1536" width="9" style="763"/>
    <col min="1537" max="1537" width="3.375" style="763" customWidth="1"/>
    <col min="1538" max="1538" width="14.75" style="763" customWidth="1"/>
    <col min="1539" max="1539" width="46.125" style="763" customWidth="1"/>
    <col min="1540" max="1540" width="17.375" style="763" customWidth="1"/>
    <col min="1541" max="1541" width="10.375" style="763" customWidth="1"/>
    <col min="1542" max="1542" width="9.75" style="763" customWidth="1"/>
    <col min="1543" max="1543" width="10.625" style="763" customWidth="1"/>
    <col min="1544" max="1544" width="17.125" style="763" customWidth="1"/>
    <col min="1545" max="1545" width="11.625" style="763" customWidth="1"/>
    <col min="1546" max="1546" width="10.625" style="763" customWidth="1"/>
    <col min="1547" max="1792" width="9" style="763"/>
    <col min="1793" max="1793" width="3.375" style="763" customWidth="1"/>
    <col min="1794" max="1794" width="14.75" style="763" customWidth="1"/>
    <col min="1795" max="1795" width="46.125" style="763" customWidth="1"/>
    <col min="1796" max="1796" width="17.375" style="763" customWidth="1"/>
    <col min="1797" max="1797" width="10.375" style="763" customWidth="1"/>
    <col min="1798" max="1798" width="9.75" style="763" customWidth="1"/>
    <col min="1799" max="1799" width="10.625" style="763" customWidth="1"/>
    <col min="1800" max="1800" width="17.125" style="763" customWidth="1"/>
    <col min="1801" max="1801" width="11.625" style="763" customWidth="1"/>
    <col min="1802" max="1802" width="10.625" style="763" customWidth="1"/>
    <col min="1803" max="2048" width="9" style="763"/>
    <col min="2049" max="2049" width="3.375" style="763" customWidth="1"/>
    <col min="2050" max="2050" width="14.75" style="763" customWidth="1"/>
    <col min="2051" max="2051" width="46.125" style="763" customWidth="1"/>
    <col min="2052" max="2052" width="17.375" style="763" customWidth="1"/>
    <col min="2053" max="2053" width="10.375" style="763" customWidth="1"/>
    <col min="2054" max="2054" width="9.75" style="763" customWidth="1"/>
    <col min="2055" max="2055" width="10.625" style="763" customWidth="1"/>
    <col min="2056" max="2056" width="17.125" style="763" customWidth="1"/>
    <col min="2057" max="2057" width="11.625" style="763" customWidth="1"/>
    <col min="2058" max="2058" width="10.625" style="763" customWidth="1"/>
    <col min="2059" max="2304" width="9" style="763"/>
    <col min="2305" max="2305" width="3.375" style="763" customWidth="1"/>
    <col min="2306" max="2306" width="14.75" style="763" customWidth="1"/>
    <col min="2307" max="2307" width="46.125" style="763" customWidth="1"/>
    <col min="2308" max="2308" width="17.375" style="763" customWidth="1"/>
    <col min="2309" max="2309" width="10.375" style="763" customWidth="1"/>
    <col min="2310" max="2310" width="9.75" style="763" customWidth="1"/>
    <col min="2311" max="2311" width="10.625" style="763" customWidth="1"/>
    <col min="2312" max="2312" width="17.125" style="763" customWidth="1"/>
    <col min="2313" max="2313" width="11.625" style="763" customWidth="1"/>
    <col min="2314" max="2314" width="10.625" style="763" customWidth="1"/>
    <col min="2315" max="2560" width="9" style="763"/>
    <col min="2561" max="2561" width="3.375" style="763" customWidth="1"/>
    <col min="2562" max="2562" width="14.75" style="763" customWidth="1"/>
    <col min="2563" max="2563" width="46.125" style="763" customWidth="1"/>
    <col min="2564" max="2564" width="17.375" style="763" customWidth="1"/>
    <col min="2565" max="2565" width="10.375" style="763" customWidth="1"/>
    <col min="2566" max="2566" width="9.75" style="763" customWidth="1"/>
    <col min="2567" max="2567" width="10.625" style="763" customWidth="1"/>
    <col min="2568" max="2568" width="17.125" style="763" customWidth="1"/>
    <col min="2569" max="2569" width="11.625" style="763" customWidth="1"/>
    <col min="2570" max="2570" width="10.625" style="763" customWidth="1"/>
    <col min="2571" max="2816" width="9" style="763"/>
    <col min="2817" max="2817" width="3.375" style="763" customWidth="1"/>
    <col min="2818" max="2818" width="14.75" style="763" customWidth="1"/>
    <col min="2819" max="2819" width="46.125" style="763" customWidth="1"/>
    <col min="2820" max="2820" width="17.375" style="763" customWidth="1"/>
    <col min="2821" max="2821" width="10.375" style="763" customWidth="1"/>
    <col min="2822" max="2822" width="9.75" style="763" customWidth="1"/>
    <col min="2823" max="2823" width="10.625" style="763" customWidth="1"/>
    <col min="2824" max="2824" width="17.125" style="763" customWidth="1"/>
    <col min="2825" max="2825" width="11.625" style="763" customWidth="1"/>
    <col min="2826" max="2826" width="10.625" style="763" customWidth="1"/>
    <col min="2827" max="3072" width="9" style="763"/>
    <col min="3073" max="3073" width="3.375" style="763" customWidth="1"/>
    <col min="3074" max="3074" width="14.75" style="763" customWidth="1"/>
    <col min="3075" max="3075" width="46.125" style="763" customWidth="1"/>
    <col min="3076" max="3076" width="17.375" style="763" customWidth="1"/>
    <col min="3077" max="3077" width="10.375" style="763" customWidth="1"/>
    <col min="3078" max="3078" width="9.75" style="763" customWidth="1"/>
    <col min="3079" max="3079" width="10.625" style="763" customWidth="1"/>
    <col min="3080" max="3080" width="17.125" style="763" customWidth="1"/>
    <col min="3081" max="3081" width="11.625" style="763" customWidth="1"/>
    <col min="3082" max="3082" width="10.625" style="763" customWidth="1"/>
    <col min="3083" max="3328" width="9" style="763"/>
    <col min="3329" max="3329" width="3.375" style="763" customWidth="1"/>
    <col min="3330" max="3330" width="14.75" style="763" customWidth="1"/>
    <col min="3331" max="3331" width="46.125" style="763" customWidth="1"/>
    <col min="3332" max="3332" width="17.375" style="763" customWidth="1"/>
    <col min="3333" max="3333" width="10.375" style="763" customWidth="1"/>
    <col min="3334" max="3334" width="9.75" style="763" customWidth="1"/>
    <col min="3335" max="3335" width="10.625" style="763" customWidth="1"/>
    <col min="3336" max="3336" width="17.125" style="763" customWidth="1"/>
    <col min="3337" max="3337" width="11.625" style="763" customWidth="1"/>
    <col min="3338" max="3338" width="10.625" style="763" customWidth="1"/>
    <col min="3339" max="3584" width="9" style="763"/>
    <col min="3585" max="3585" width="3.375" style="763" customWidth="1"/>
    <col min="3586" max="3586" width="14.75" style="763" customWidth="1"/>
    <col min="3587" max="3587" width="46.125" style="763" customWidth="1"/>
    <col min="3588" max="3588" width="17.375" style="763" customWidth="1"/>
    <col min="3589" max="3589" width="10.375" style="763" customWidth="1"/>
    <col min="3590" max="3590" width="9.75" style="763" customWidth="1"/>
    <col min="3591" max="3591" width="10.625" style="763" customWidth="1"/>
    <col min="3592" max="3592" width="17.125" style="763" customWidth="1"/>
    <col min="3593" max="3593" width="11.625" style="763" customWidth="1"/>
    <col min="3594" max="3594" width="10.625" style="763" customWidth="1"/>
    <col min="3595" max="3840" width="9" style="763"/>
    <col min="3841" max="3841" width="3.375" style="763" customWidth="1"/>
    <col min="3842" max="3842" width="14.75" style="763" customWidth="1"/>
    <col min="3843" max="3843" width="46.125" style="763" customWidth="1"/>
    <col min="3844" max="3844" width="17.375" style="763" customWidth="1"/>
    <col min="3845" max="3845" width="10.375" style="763" customWidth="1"/>
    <col min="3846" max="3846" width="9.75" style="763" customWidth="1"/>
    <col min="3847" max="3847" width="10.625" style="763" customWidth="1"/>
    <col min="3848" max="3848" width="17.125" style="763" customWidth="1"/>
    <col min="3849" max="3849" width="11.625" style="763" customWidth="1"/>
    <col min="3850" max="3850" width="10.625" style="763" customWidth="1"/>
    <col min="3851" max="4096" width="9" style="763"/>
    <col min="4097" max="4097" width="3.375" style="763" customWidth="1"/>
    <col min="4098" max="4098" width="14.75" style="763" customWidth="1"/>
    <col min="4099" max="4099" width="46.125" style="763" customWidth="1"/>
    <col min="4100" max="4100" width="17.375" style="763" customWidth="1"/>
    <col min="4101" max="4101" width="10.375" style="763" customWidth="1"/>
    <col min="4102" max="4102" width="9.75" style="763" customWidth="1"/>
    <col min="4103" max="4103" width="10.625" style="763" customWidth="1"/>
    <col min="4104" max="4104" width="17.125" style="763" customWidth="1"/>
    <col min="4105" max="4105" width="11.625" style="763" customWidth="1"/>
    <col min="4106" max="4106" width="10.625" style="763" customWidth="1"/>
    <col min="4107" max="4352" width="9" style="763"/>
    <col min="4353" max="4353" width="3.375" style="763" customWidth="1"/>
    <col min="4354" max="4354" width="14.75" style="763" customWidth="1"/>
    <col min="4355" max="4355" width="46.125" style="763" customWidth="1"/>
    <col min="4356" max="4356" width="17.375" style="763" customWidth="1"/>
    <col min="4357" max="4357" width="10.375" style="763" customWidth="1"/>
    <col min="4358" max="4358" width="9.75" style="763" customWidth="1"/>
    <col min="4359" max="4359" width="10.625" style="763" customWidth="1"/>
    <col min="4360" max="4360" width="17.125" style="763" customWidth="1"/>
    <col min="4361" max="4361" width="11.625" style="763" customWidth="1"/>
    <col min="4362" max="4362" width="10.625" style="763" customWidth="1"/>
    <col min="4363" max="4608" width="9" style="763"/>
    <col min="4609" max="4609" width="3.375" style="763" customWidth="1"/>
    <col min="4610" max="4610" width="14.75" style="763" customWidth="1"/>
    <col min="4611" max="4611" width="46.125" style="763" customWidth="1"/>
    <col min="4612" max="4612" width="17.375" style="763" customWidth="1"/>
    <col min="4613" max="4613" width="10.375" style="763" customWidth="1"/>
    <col min="4614" max="4614" width="9.75" style="763" customWidth="1"/>
    <col min="4615" max="4615" width="10.625" style="763" customWidth="1"/>
    <col min="4616" max="4616" width="17.125" style="763" customWidth="1"/>
    <col min="4617" max="4617" width="11.625" style="763" customWidth="1"/>
    <col min="4618" max="4618" width="10.625" style="763" customWidth="1"/>
    <col min="4619" max="4864" width="9" style="763"/>
    <col min="4865" max="4865" width="3.375" style="763" customWidth="1"/>
    <col min="4866" max="4866" width="14.75" style="763" customWidth="1"/>
    <col min="4867" max="4867" width="46.125" style="763" customWidth="1"/>
    <col min="4868" max="4868" width="17.375" style="763" customWidth="1"/>
    <col min="4869" max="4869" width="10.375" style="763" customWidth="1"/>
    <col min="4870" max="4870" width="9.75" style="763" customWidth="1"/>
    <col min="4871" max="4871" width="10.625" style="763" customWidth="1"/>
    <col min="4872" max="4872" width="17.125" style="763" customWidth="1"/>
    <col min="4873" max="4873" width="11.625" style="763" customWidth="1"/>
    <col min="4874" max="4874" width="10.625" style="763" customWidth="1"/>
    <col min="4875" max="5120" width="9" style="763"/>
    <col min="5121" max="5121" width="3.375" style="763" customWidth="1"/>
    <col min="5122" max="5122" width="14.75" style="763" customWidth="1"/>
    <col min="5123" max="5123" width="46.125" style="763" customWidth="1"/>
    <col min="5124" max="5124" width="17.375" style="763" customWidth="1"/>
    <col min="5125" max="5125" width="10.375" style="763" customWidth="1"/>
    <col min="5126" max="5126" width="9.75" style="763" customWidth="1"/>
    <col min="5127" max="5127" width="10.625" style="763" customWidth="1"/>
    <col min="5128" max="5128" width="17.125" style="763" customWidth="1"/>
    <col min="5129" max="5129" width="11.625" style="763" customWidth="1"/>
    <col min="5130" max="5130" width="10.625" style="763" customWidth="1"/>
    <col min="5131" max="5376" width="9" style="763"/>
    <col min="5377" max="5377" width="3.375" style="763" customWidth="1"/>
    <col min="5378" max="5378" width="14.75" style="763" customWidth="1"/>
    <col min="5379" max="5379" width="46.125" style="763" customWidth="1"/>
    <col min="5380" max="5380" width="17.375" style="763" customWidth="1"/>
    <col min="5381" max="5381" width="10.375" style="763" customWidth="1"/>
    <col min="5382" max="5382" width="9.75" style="763" customWidth="1"/>
    <col min="5383" max="5383" width="10.625" style="763" customWidth="1"/>
    <col min="5384" max="5384" width="17.125" style="763" customWidth="1"/>
    <col min="5385" max="5385" width="11.625" style="763" customWidth="1"/>
    <col min="5386" max="5386" width="10.625" style="763" customWidth="1"/>
    <col min="5387" max="5632" width="9" style="763"/>
    <col min="5633" max="5633" width="3.375" style="763" customWidth="1"/>
    <col min="5634" max="5634" width="14.75" style="763" customWidth="1"/>
    <col min="5635" max="5635" width="46.125" style="763" customWidth="1"/>
    <col min="5636" max="5636" width="17.375" style="763" customWidth="1"/>
    <col min="5637" max="5637" width="10.375" style="763" customWidth="1"/>
    <col min="5638" max="5638" width="9.75" style="763" customWidth="1"/>
    <col min="5639" max="5639" width="10.625" style="763" customWidth="1"/>
    <col min="5640" max="5640" width="17.125" style="763" customWidth="1"/>
    <col min="5641" max="5641" width="11.625" style="763" customWidth="1"/>
    <col min="5642" max="5642" width="10.625" style="763" customWidth="1"/>
    <col min="5643" max="5888" width="9" style="763"/>
    <col min="5889" max="5889" width="3.375" style="763" customWidth="1"/>
    <col min="5890" max="5890" width="14.75" style="763" customWidth="1"/>
    <col min="5891" max="5891" width="46.125" style="763" customWidth="1"/>
    <col min="5892" max="5892" width="17.375" style="763" customWidth="1"/>
    <col min="5893" max="5893" width="10.375" style="763" customWidth="1"/>
    <col min="5894" max="5894" width="9.75" style="763" customWidth="1"/>
    <col min="5895" max="5895" width="10.625" style="763" customWidth="1"/>
    <col min="5896" max="5896" width="17.125" style="763" customWidth="1"/>
    <col min="5897" max="5897" width="11.625" style="763" customWidth="1"/>
    <col min="5898" max="5898" width="10.625" style="763" customWidth="1"/>
    <col min="5899" max="6144" width="9" style="763"/>
    <col min="6145" max="6145" width="3.375" style="763" customWidth="1"/>
    <col min="6146" max="6146" width="14.75" style="763" customWidth="1"/>
    <col min="6147" max="6147" width="46.125" style="763" customWidth="1"/>
    <col min="6148" max="6148" width="17.375" style="763" customWidth="1"/>
    <col min="6149" max="6149" width="10.375" style="763" customWidth="1"/>
    <col min="6150" max="6150" width="9.75" style="763" customWidth="1"/>
    <col min="6151" max="6151" width="10.625" style="763" customWidth="1"/>
    <col min="6152" max="6152" width="17.125" style="763" customWidth="1"/>
    <col min="6153" max="6153" width="11.625" style="763" customWidth="1"/>
    <col min="6154" max="6154" width="10.625" style="763" customWidth="1"/>
    <col min="6155" max="6400" width="9" style="763"/>
    <col min="6401" max="6401" width="3.375" style="763" customWidth="1"/>
    <col min="6402" max="6402" width="14.75" style="763" customWidth="1"/>
    <col min="6403" max="6403" width="46.125" style="763" customWidth="1"/>
    <col min="6404" max="6404" width="17.375" style="763" customWidth="1"/>
    <col min="6405" max="6405" width="10.375" style="763" customWidth="1"/>
    <col min="6406" max="6406" width="9.75" style="763" customWidth="1"/>
    <col min="6407" max="6407" width="10.625" style="763" customWidth="1"/>
    <col min="6408" max="6408" width="17.125" style="763" customWidth="1"/>
    <col min="6409" max="6409" width="11.625" style="763" customWidth="1"/>
    <col min="6410" max="6410" width="10.625" style="763" customWidth="1"/>
    <col min="6411" max="6656" width="9" style="763"/>
    <col min="6657" max="6657" width="3.375" style="763" customWidth="1"/>
    <col min="6658" max="6658" width="14.75" style="763" customWidth="1"/>
    <col min="6659" max="6659" width="46.125" style="763" customWidth="1"/>
    <col min="6660" max="6660" width="17.375" style="763" customWidth="1"/>
    <col min="6661" max="6661" width="10.375" style="763" customWidth="1"/>
    <col min="6662" max="6662" width="9.75" style="763" customWidth="1"/>
    <col min="6663" max="6663" width="10.625" style="763" customWidth="1"/>
    <col min="6664" max="6664" width="17.125" style="763" customWidth="1"/>
    <col min="6665" max="6665" width="11.625" style="763" customWidth="1"/>
    <col min="6666" max="6666" width="10.625" style="763" customWidth="1"/>
    <col min="6667" max="6912" width="9" style="763"/>
    <col min="6913" max="6913" width="3.375" style="763" customWidth="1"/>
    <col min="6914" max="6914" width="14.75" style="763" customWidth="1"/>
    <col min="6915" max="6915" width="46.125" style="763" customWidth="1"/>
    <col min="6916" max="6916" width="17.375" style="763" customWidth="1"/>
    <col min="6917" max="6917" width="10.375" style="763" customWidth="1"/>
    <col min="6918" max="6918" width="9.75" style="763" customWidth="1"/>
    <col min="6919" max="6919" width="10.625" style="763" customWidth="1"/>
    <col min="6920" max="6920" width="17.125" style="763" customWidth="1"/>
    <col min="6921" max="6921" width="11.625" style="763" customWidth="1"/>
    <col min="6922" max="6922" width="10.625" style="763" customWidth="1"/>
    <col min="6923" max="7168" width="9" style="763"/>
    <col min="7169" max="7169" width="3.375" style="763" customWidth="1"/>
    <col min="7170" max="7170" width="14.75" style="763" customWidth="1"/>
    <col min="7171" max="7171" width="46.125" style="763" customWidth="1"/>
    <col min="7172" max="7172" width="17.375" style="763" customWidth="1"/>
    <col min="7173" max="7173" width="10.375" style="763" customWidth="1"/>
    <col min="7174" max="7174" width="9.75" style="763" customWidth="1"/>
    <col min="7175" max="7175" width="10.625" style="763" customWidth="1"/>
    <col min="7176" max="7176" width="17.125" style="763" customWidth="1"/>
    <col min="7177" max="7177" width="11.625" style="763" customWidth="1"/>
    <col min="7178" max="7178" width="10.625" style="763" customWidth="1"/>
    <col min="7179" max="7424" width="9" style="763"/>
    <col min="7425" max="7425" width="3.375" style="763" customWidth="1"/>
    <col min="7426" max="7426" width="14.75" style="763" customWidth="1"/>
    <col min="7427" max="7427" width="46.125" style="763" customWidth="1"/>
    <col min="7428" max="7428" width="17.375" style="763" customWidth="1"/>
    <col min="7429" max="7429" width="10.375" style="763" customWidth="1"/>
    <col min="7430" max="7430" width="9.75" style="763" customWidth="1"/>
    <col min="7431" max="7431" width="10.625" style="763" customWidth="1"/>
    <col min="7432" max="7432" width="17.125" style="763" customWidth="1"/>
    <col min="7433" max="7433" width="11.625" style="763" customWidth="1"/>
    <col min="7434" max="7434" width="10.625" style="763" customWidth="1"/>
    <col min="7435" max="7680" width="9" style="763"/>
    <col min="7681" max="7681" width="3.375" style="763" customWidth="1"/>
    <col min="7682" max="7682" width="14.75" style="763" customWidth="1"/>
    <col min="7683" max="7683" width="46.125" style="763" customWidth="1"/>
    <col min="7684" max="7684" width="17.375" style="763" customWidth="1"/>
    <col min="7685" max="7685" width="10.375" style="763" customWidth="1"/>
    <col min="7686" max="7686" width="9.75" style="763" customWidth="1"/>
    <col min="7687" max="7687" width="10.625" style="763" customWidth="1"/>
    <col min="7688" max="7688" width="17.125" style="763" customWidth="1"/>
    <col min="7689" max="7689" width="11.625" style="763" customWidth="1"/>
    <col min="7690" max="7690" width="10.625" style="763" customWidth="1"/>
    <col min="7691" max="7936" width="9" style="763"/>
    <col min="7937" max="7937" width="3.375" style="763" customWidth="1"/>
    <col min="7938" max="7938" width="14.75" style="763" customWidth="1"/>
    <col min="7939" max="7939" width="46.125" style="763" customWidth="1"/>
    <col min="7940" max="7940" width="17.375" style="763" customWidth="1"/>
    <col min="7941" max="7941" width="10.375" style="763" customWidth="1"/>
    <col min="7942" max="7942" width="9.75" style="763" customWidth="1"/>
    <col min="7943" max="7943" width="10.625" style="763" customWidth="1"/>
    <col min="7944" max="7944" width="17.125" style="763" customWidth="1"/>
    <col min="7945" max="7945" width="11.625" style="763" customWidth="1"/>
    <col min="7946" max="7946" width="10.625" style="763" customWidth="1"/>
    <col min="7947" max="8192" width="9" style="763"/>
    <col min="8193" max="8193" width="3.375" style="763" customWidth="1"/>
    <col min="8194" max="8194" width="14.75" style="763" customWidth="1"/>
    <col min="8195" max="8195" width="46.125" style="763" customWidth="1"/>
    <col min="8196" max="8196" width="17.375" style="763" customWidth="1"/>
    <col min="8197" max="8197" width="10.375" style="763" customWidth="1"/>
    <col min="8198" max="8198" width="9.75" style="763" customWidth="1"/>
    <col min="8199" max="8199" width="10.625" style="763" customWidth="1"/>
    <col min="8200" max="8200" width="17.125" style="763" customWidth="1"/>
    <col min="8201" max="8201" width="11.625" style="763" customWidth="1"/>
    <col min="8202" max="8202" width="10.625" style="763" customWidth="1"/>
    <col min="8203" max="8448" width="9" style="763"/>
    <col min="8449" max="8449" width="3.375" style="763" customWidth="1"/>
    <col min="8450" max="8450" width="14.75" style="763" customWidth="1"/>
    <col min="8451" max="8451" width="46.125" style="763" customWidth="1"/>
    <col min="8452" max="8452" width="17.375" style="763" customWidth="1"/>
    <col min="8453" max="8453" width="10.375" style="763" customWidth="1"/>
    <col min="8454" max="8454" width="9.75" style="763" customWidth="1"/>
    <col min="8455" max="8455" width="10.625" style="763" customWidth="1"/>
    <col min="8456" max="8456" width="17.125" style="763" customWidth="1"/>
    <col min="8457" max="8457" width="11.625" style="763" customWidth="1"/>
    <col min="8458" max="8458" width="10.625" style="763" customWidth="1"/>
    <col min="8459" max="8704" width="9" style="763"/>
    <col min="8705" max="8705" width="3.375" style="763" customWidth="1"/>
    <col min="8706" max="8706" width="14.75" style="763" customWidth="1"/>
    <col min="8707" max="8707" width="46.125" style="763" customWidth="1"/>
    <col min="8708" max="8708" width="17.375" style="763" customWidth="1"/>
    <col min="8709" max="8709" width="10.375" style="763" customWidth="1"/>
    <col min="8710" max="8710" width="9.75" style="763" customWidth="1"/>
    <col min="8711" max="8711" width="10.625" style="763" customWidth="1"/>
    <col min="8712" max="8712" width="17.125" style="763" customWidth="1"/>
    <col min="8713" max="8713" width="11.625" style="763" customWidth="1"/>
    <col min="8714" max="8714" width="10.625" style="763" customWidth="1"/>
    <col min="8715" max="8960" width="9" style="763"/>
    <col min="8961" max="8961" width="3.375" style="763" customWidth="1"/>
    <col min="8962" max="8962" width="14.75" style="763" customWidth="1"/>
    <col min="8963" max="8963" width="46.125" style="763" customWidth="1"/>
    <col min="8964" max="8964" width="17.375" style="763" customWidth="1"/>
    <col min="8965" max="8965" width="10.375" style="763" customWidth="1"/>
    <col min="8966" max="8966" width="9.75" style="763" customWidth="1"/>
    <col min="8967" max="8967" width="10.625" style="763" customWidth="1"/>
    <col min="8968" max="8968" width="17.125" style="763" customWidth="1"/>
    <col min="8969" max="8969" width="11.625" style="763" customWidth="1"/>
    <col min="8970" max="8970" width="10.625" style="763" customWidth="1"/>
    <col min="8971" max="9216" width="9" style="763"/>
    <col min="9217" max="9217" width="3.375" style="763" customWidth="1"/>
    <col min="9218" max="9218" width="14.75" style="763" customWidth="1"/>
    <col min="9219" max="9219" width="46.125" style="763" customWidth="1"/>
    <col min="9220" max="9220" width="17.375" style="763" customWidth="1"/>
    <col min="9221" max="9221" width="10.375" style="763" customWidth="1"/>
    <col min="9222" max="9222" width="9.75" style="763" customWidth="1"/>
    <col min="9223" max="9223" width="10.625" style="763" customWidth="1"/>
    <col min="9224" max="9224" width="17.125" style="763" customWidth="1"/>
    <col min="9225" max="9225" width="11.625" style="763" customWidth="1"/>
    <col min="9226" max="9226" width="10.625" style="763" customWidth="1"/>
    <col min="9227" max="9472" width="9" style="763"/>
    <col min="9473" max="9473" width="3.375" style="763" customWidth="1"/>
    <col min="9474" max="9474" width="14.75" style="763" customWidth="1"/>
    <col min="9475" max="9475" width="46.125" style="763" customWidth="1"/>
    <col min="9476" max="9476" width="17.375" style="763" customWidth="1"/>
    <col min="9477" max="9477" width="10.375" style="763" customWidth="1"/>
    <col min="9478" max="9478" width="9.75" style="763" customWidth="1"/>
    <col min="9479" max="9479" width="10.625" style="763" customWidth="1"/>
    <col min="9480" max="9480" width="17.125" style="763" customWidth="1"/>
    <col min="9481" max="9481" width="11.625" style="763" customWidth="1"/>
    <col min="9482" max="9482" width="10.625" style="763" customWidth="1"/>
    <col min="9483" max="9728" width="9" style="763"/>
    <col min="9729" max="9729" width="3.375" style="763" customWidth="1"/>
    <col min="9730" max="9730" width="14.75" style="763" customWidth="1"/>
    <col min="9731" max="9731" width="46.125" style="763" customWidth="1"/>
    <col min="9732" max="9732" width="17.375" style="763" customWidth="1"/>
    <col min="9733" max="9733" width="10.375" style="763" customWidth="1"/>
    <col min="9734" max="9734" width="9.75" style="763" customWidth="1"/>
    <col min="9735" max="9735" width="10.625" style="763" customWidth="1"/>
    <col min="9736" max="9736" width="17.125" style="763" customWidth="1"/>
    <col min="9737" max="9737" width="11.625" style="763" customWidth="1"/>
    <col min="9738" max="9738" width="10.625" style="763" customWidth="1"/>
    <col min="9739" max="9984" width="9" style="763"/>
    <col min="9985" max="9985" width="3.375" style="763" customWidth="1"/>
    <col min="9986" max="9986" width="14.75" style="763" customWidth="1"/>
    <col min="9987" max="9987" width="46.125" style="763" customWidth="1"/>
    <col min="9988" max="9988" width="17.375" style="763" customWidth="1"/>
    <col min="9989" max="9989" width="10.375" style="763" customWidth="1"/>
    <col min="9990" max="9990" width="9.75" style="763" customWidth="1"/>
    <col min="9991" max="9991" width="10.625" style="763" customWidth="1"/>
    <col min="9992" max="9992" width="17.125" style="763" customWidth="1"/>
    <col min="9993" max="9993" width="11.625" style="763" customWidth="1"/>
    <col min="9994" max="9994" width="10.625" style="763" customWidth="1"/>
    <col min="9995" max="10240" width="9" style="763"/>
    <col min="10241" max="10241" width="3.375" style="763" customWidth="1"/>
    <col min="10242" max="10242" width="14.75" style="763" customWidth="1"/>
    <col min="10243" max="10243" width="46.125" style="763" customWidth="1"/>
    <col min="10244" max="10244" width="17.375" style="763" customWidth="1"/>
    <col min="10245" max="10245" width="10.375" style="763" customWidth="1"/>
    <col min="10246" max="10246" width="9.75" style="763" customWidth="1"/>
    <col min="10247" max="10247" width="10.625" style="763" customWidth="1"/>
    <col min="10248" max="10248" width="17.125" style="763" customWidth="1"/>
    <col min="10249" max="10249" width="11.625" style="763" customWidth="1"/>
    <col min="10250" max="10250" width="10.625" style="763" customWidth="1"/>
    <col min="10251" max="10496" width="9" style="763"/>
    <col min="10497" max="10497" width="3.375" style="763" customWidth="1"/>
    <col min="10498" max="10498" width="14.75" style="763" customWidth="1"/>
    <col min="10499" max="10499" width="46.125" style="763" customWidth="1"/>
    <col min="10500" max="10500" width="17.375" style="763" customWidth="1"/>
    <col min="10501" max="10501" width="10.375" style="763" customWidth="1"/>
    <col min="10502" max="10502" width="9.75" style="763" customWidth="1"/>
    <col min="10503" max="10503" width="10.625" style="763" customWidth="1"/>
    <col min="10504" max="10504" width="17.125" style="763" customWidth="1"/>
    <col min="10505" max="10505" width="11.625" style="763" customWidth="1"/>
    <col min="10506" max="10506" width="10.625" style="763" customWidth="1"/>
    <col min="10507" max="10752" width="9" style="763"/>
    <col min="10753" max="10753" width="3.375" style="763" customWidth="1"/>
    <col min="10754" max="10754" width="14.75" style="763" customWidth="1"/>
    <col min="10755" max="10755" width="46.125" style="763" customWidth="1"/>
    <col min="10756" max="10756" width="17.375" style="763" customWidth="1"/>
    <col min="10757" max="10757" width="10.375" style="763" customWidth="1"/>
    <col min="10758" max="10758" width="9.75" style="763" customWidth="1"/>
    <col min="10759" max="10759" width="10.625" style="763" customWidth="1"/>
    <col min="10760" max="10760" width="17.125" style="763" customWidth="1"/>
    <col min="10761" max="10761" width="11.625" style="763" customWidth="1"/>
    <col min="10762" max="10762" width="10.625" style="763" customWidth="1"/>
    <col min="10763" max="11008" width="9" style="763"/>
    <col min="11009" max="11009" width="3.375" style="763" customWidth="1"/>
    <col min="11010" max="11010" width="14.75" style="763" customWidth="1"/>
    <col min="11011" max="11011" width="46.125" style="763" customWidth="1"/>
    <col min="11012" max="11012" width="17.375" style="763" customWidth="1"/>
    <col min="11013" max="11013" width="10.375" style="763" customWidth="1"/>
    <col min="11014" max="11014" width="9.75" style="763" customWidth="1"/>
    <col min="11015" max="11015" width="10.625" style="763" customWidth="1"/>
    <col min="11016" max="11016" width="17.125" style="763" customWidth="1"/>
    <col min="11017" max="11017" width="11.625" style="763" customWidth="1"/>
    <col min="11018" max="11018" width="10.625" style="763" customWidth="1"/>
    <col min="11019" max="11264" width="9" style="763"/>
    <col min="11265" max="11265" width="3.375" style="763" customWidth="1"/>
    <col min="11266" max="11266" width="14.75" style="763" customWidth="1"/>
    <col min="11267" max="11267" width="46.125" style="763" customWidth="1"/>
    <col min="11268" max="11268" width="17.375" style="763" customWidth="1"/>
    <col min="11269" max="11269" width="10.375" style="763" customWidth="1"/>
    <col min="11270" max="11270" width="9.75" style="763" customWidth="1"/>
    <col min="11271" max="11271" width="10.625" style="763" customWidth="1"/>
    <col min="11272" max="11272" width="17.125" style="763" customWidth="1"/>
    <col min="11273" max="11273" width="11.625" style="763" customWidth="1"/>
    <col min="11274" max="11274" width="10.625" style="763" customWidth="1"/>
    <col min="11275" max="11520" width="9" style="763"/>
    <col min="11521" max="11521" width="3.375" style="763" customWidth="1"/>
    <col min="11522" max="11522" width="14.75" style="763" customWidth="1"/>
    <col min="11523" max="11523" width="46.125" style="763" customWidth="1"/>
    <col min="11524" max="11524" width="17.375" style="763" customWidth="1"/>
    <col min="11525" max="11525" width="10.375" style="763" customWidth="1"/>
    <col min="11526" max="11526" width="9.75" style="763" customWidth="1"/>
    <col min="11527" max="11527" width="10.625" style="763" customWidth="1"/>
    <col min="11528" max="11528" width="17.125" style="763" customWidth="1"/>
    <col min="11529" max="11529" width="11.625" style="763" customWidth="1"/>
    <col min="11530" max="11530" width="10.625" style="763" customWidth="1"/>
    <col min="11531" max="11776" width="9" style="763"/>
    <col min="11777" max="11777" width="3.375" style="763" customWidth="1"/>
    <col min="11778" max="11778" width="14.75" style="763" customWidth="1"/>
    <col min="11779" max="11779" width="46.125" style="763" customWidth="1"/>
    <col min="11780" max="11780" width="17.375" style="763" customWidth="1"/>
    <col min="11781" max="11781" width="10.375" style="763" customWidth="1"/>
    <col min="11782" max="11782" width="9.75" style="763" customWidth="1"/>
    <col min="11783" max="11783" width="10.625" style="763" customWidth="1"/>
    <col min="11784" max="11784" width="17.125" style="763" customWidth="1"/>
    <col min="11785" max="11785" width="11.625" style="763" customWidth="1"/>
    <col min="11786" max="11786" width="10.625" style="763" customWidth="1"/>
    <col min="11787" max="12032" width="9" style="763"/>
    <col min="12033" max="12033" width="3.375" style="763" customWidth="1"/>
    <col min="12034" max="12034" width="14.75" style="763" customWidth="1"/>
    <col min="12035" max="12035" width="46.125" style="763" customWidth="1"/>
    <col min="12036" max="12036" width="17.375" style="763" customWidth="1"/>
    <col min="12037" max="12037" width="10.375" style="763" customWidth="1"/>
    <col min="12038" max="12038" width="9.75" style="763" customWidth="1"/>
    <col min="12039" max="12039" width="10.625" style="763" customWidth="1"/>
    <col min="12040" max="12040" width="17.125" style="763" customWidth="1"/>
    <col min="12041" max="12041" width="11.625" style="763" customWidth="1"/>
    <col min="12042" max="12042" width="10.625" style="763" customWidth="1"/>
    <col min="12043" max="12288" width="9" style="763"/>
    <col min="12289" max="12289" width="3.375" style="763" customWidth="1"/>
    <col min="12290" max="12290" width="14.75" style="763" customWidth="1"/>
    <col min="12291" max="12291" width="46.125" style="763" customWidth="1"/>
    <col min="12292" max="12292" width="17.375" style="763" customWidth="1"/>
    <col min="12293" max="12293" width="10.375" style="763" customWidth="1"/>
    <col min="12294" max="12294" width="9.75" style="763" customWidth="1"/>
    <col min="12295" max="12295" width="10.625" style="763" customWidth="1"/>
    <col min="12296" max="12296" width="17.125" style="763" customWidth="1"/>
    <col min="12297" max="12297" width="11.625" style="763" customWidth="1"/>
    <col min="12298" max="12298" width="10.625" style="763" customWidth="1"/>
    <col min="12299" max="12544" width="9" style="763"/>
    <col min="12545" max="12545" width="3.375" style="763" customWidth="1"/>
    <col min="12546" max="12546" width="14.75" style="763" customWidth="1"/>
    <col min="12547" max="12547" width="46.125" style="763" customWidth="1"/>
    <col min="12548" max="12548" width="17.375" style="763" customWidth="1"/>
    <col min="12549" max="12549" width="10.375" style="763" customWidth="1"/>
    <col min="12550" max="12550" width="9.75" style="763" customWidth="1"/>
    <col min="12551" max="12551" width="10.625" style="763" customWidth="1"/>
    <col min="12552" max="12552" width="17.125" style="763" customWidth="1"/>
    <col min="12553" max="12553" width="11.625" style="763" customWidth="1"/>
    <col min="12554" max="12554" width="10.625" style="763" customWidth="1"/>
    <col min="12555" max="12800" width="9" style="763"/>
    <col min="12801" max="12801" width="3.375" style="763" customWidth="1"/>
    <col min="12802" max="12802" width="14.75" style="763" customWidth="1"/>
    <col min="12803" max="12803" width="46.125" style="763" customWidth="1"/>
    <col min="12804" max="12804" width="17.375" style="763" customWidth="1"/>
    <col min="12805" max="12805" width="10.375" style="763" customWidth="1"/>
    <col min="12806" max="12806" width="9.75" style="763" customWidth="1"/>
    <col min="12807" max="12807" width="10.625" style="763" customWidth="1"/>
    <col min="12808" max="12808" width="17.125" style="763" customWidth="1"/>
    <col min="12809" max="12809" width="11.625" style="763" customWidth="1"/>
    <col min="12810" max="12810" width="10.625" style="763" customWidth="1"/>
    <col min="12811" max="13056" width="9" style="763"/>
    <col min="13057" max="13057" width="3.375" style="763" customWidth="1"/>
    <col min="13058" max="13058" width="14.75" style="763" customWidth="1"/>
    <col min="13059" max="13059" width="46.125" style="763" customWidth="1"/>
    <col min="13060" max="13060" width="17.375" style="763" customWidth="1"/>
    <col min="13061" max="13061" width="10.375" style="763" customWidth="1"/>
    <col min="13062" max="13062" width="9.75" style="763" customWidth="1"/>
    <col min="13063" max="13063" width="10.625" style="763" customWidth="1"/>
    <col min="13064" max="13064" width="17.125" style="763" customWidth="1"/>
    <col min="13065" max="13065" width="11.625" style="763" customWidth="1"/>
    <col min="13066" max="13066" width="10.625" style="763" customWidth="1"/>
    <col min="13067" max="13312" width="9" style="763"/>
    <col min="13313" max="13313" width="3.375" style="763" customWidth="1"/>
    <col min="13314" max="13314" width="14.75" style="763" customWidth="1"/>
    <col min="13315" max="13315" width="46.125" style="763" customWidth="1"/>
    <col min="13316" max="13316" width="17.375" style="763" customWidth="1"/>
    <col min="13317" max="13317" width="10.375" style="763" customWidth="1"/>
    <col min="13318" max="13318" width="9.75" style="763" customWidth="1"/>
    <col min="13319" max="13319" width="10.625" style="763" customWidth="1"/>
    <col min="13320" max="13320" width="17.125" style="763" customWidth="1"/>
    <col min="13321" max="13321" width="11.625" style="763" customWidth="1"/>
    <col min="13322" max="13322" width="10.625" style="763" customWidth="1"/>
    <col min="13323" max="13568" width="9" style="763"/>
    <col min="13569" max="13569" width="3.375" style="763" customWidth="1"/>
    <col min="13570" max="13570" width="14.75" style="763" customWidth="1"/>
    <col min="13571" max="13571" width="46.125" style="763" customWidth="1"/>
    <col min="13572" max="13572" width="17.375" style="763" customWidth="1"/>
    <col min="13573" max="13573" width="10.375" style="763" customWidth="1"/>
    <col min="13574" max="13574" width="9.75" style="763" customWidth="1"/>
    <col min="13575" max="13575" width="10.625" style="763" customWidth="1"/>
    <col min="13576" max="13576" width="17.125" style="763" customWidth="1"/>
    <col min="13577" max="13577" width="11.625" style="763" customWidth="1"/>
    <col min="13578" max="13578" width="10.625" style="763" customWidth="1"/>
    <col min="13579" max="13824" width="9" style="763"/>
    <col min="13825" max="13825" width="3.375" style="763" customWidth="1"/>
    <col min="13826" max="13826" width="14.75" style="763" customWidth="1"/>
    <col min="13827" max="13827" width="46.125" style="763" customWidth="1"/>
    <col min="13828" max="13828" width="17.375" style="763" customWidth="1"/>
    <col min="13829" max="13829" width="10.375" style="763" customWidth="1"/>
    <col min="13830" max="13830" width="9.75" style="763" customWidth="1"/>
    <col min="13831" max="13831" width="10.625" style="763" customWidth="1"/>
    <col min="13832" max="13832" width="17.125" style="763" customWidth="1"/>
    <col min="13833" max="13833" width="11.625" style="763" customWidth="1"/>
    <col min="13834" max="13834" width="10.625" style="763" customWidth="1"/>
    <col min="13835" max="14080" width="9" style="763"/>
    <col min="14081" max="14081" width="3.375" style="763" customWidth="1"/>
    <col min="14082" max="14082" width="14.75" style="763" customWidth="1"/>
    <col min="14083" max="14083" width="46.125" style="763" customWidth="1"/>
    <col min="14084" max="14084" width="17.375" style="763" customWidth="1"/>
    <col min="14085" max="14085" width="10.375" style="763" customWidth="1"/>
    <col min="14086" max="14086" width="9.75" style="763" customWidth="1"/>
    <col min="14087" max="14087" width="10.625" style="763" customWidth="1"/>
    <col min="14088" max="14088" width="17.125" style="763" customWidth="1"/>
    <col min="14089" max="14089" width="11.625" style="763" customWidth="1"/>
    <col min="14090" max="14090" width="10.625" style="763" customWidth="1"/>
    <col min="14091" max="14336" width="9" style="763"/>
    <col min="14337" max="14337" width="3.375" style="763" customWidth="1"/>
    <col min="14338" max="14338" width="14.75" style="763" customWidth="1"/>
    <col min="14339" max="14339" width="46.125" style="763" customWidth="1"/>
    <col min="14340" max="14340" width="17.375" style="763" customWidth="1"/>
    <col min="14341" max="14341" width="10.375" style="763" customWidth="1"/>
    <col min="14342" max="14342" width="9.75" style="763" customWidth="1"/>
    <col min="14343" max="14343" width="10.625" style="763" customWidth="1"/>
    <col min="14344" max="14344" width="17.125" style="763" customWidth="1"/>
    <col min="14345" max="14345" width="11.625" style="763" customWidth="1"/>
    <col min="14346" max="14346" width="10.625" style="763" customWidth="1"/>
    <col min="14347" max="14592" width="9" style="763"/>
    <col min="14593" max="14593" width="3.375" style="763" customWidth="1"/>
    <col min="14594" max="14594" width="14.75" style="763" customWidth="1"/>
    <col min="14595" max="14595" width="46.125" style="763" customWidth="1"/>
    <col min="14596" max="14596" width="17.375" style="763" customWidth="1"/>
    <col min="14597" max="14597" width="10.375" style="763" customWidth="1"/>
    <col min="14598" max="14598" width="9.75" style="763" customWidth="1"/>
    <col min="14599" max="14599" width="10.625" style="763" customWidth="1"/>
    <col min="14600" max="14600" width="17.125" style="763" customWidth="1"/>
    <col min="14601" max="14601" width="11.625" style="763" customWidth="1"/>
    <col min="14602" max="14602" width="10.625" style="763" customWidth="1"/>
    <col min="14603" max="14848" width="9" style="763"/>
    <col min="14849" max="14849" width="3.375" style="763" customWidth="1"/>
    <col min="14850" max="14850" width="14.75" style="763" customWidth="1"/>
    <col min="14851" max="14851" width="46.125" style="763" customWidth="1"/>
    <col min="14852" max="14852" width="17.375" style="763" customWidth="1"/>
    <col min="14853" max="14853" width="10.375" style="763" customWidth="1"/>
    <col min="14854" max="14854" width="9.75" style="763" customWidth="1"/>
    <col min="14855" max="14855" width="10.625" style="763" customWidth="1"/>
    <col min="14856" max="14856" width="17.125" style="763" customWidth="1"/>
    <col min="14857" max="14857" width="11.625" style="763" customWidth="1"/>
    <col min="14858" max="14858" width="10.625" style="763" customWidth="1"/>
    <col min="14859" max="15104" width="9" style="763"/>
    <col min="15105" max="15105" width="3.375" style="763" customWidth="1"/>
    <col min="15106" max="15106" width="14.75" style="763" customWidth="1"/>
    <col min="15107" max="15107" width="46.125" style="763" customWidth="1"/>
    <col min="15108" max="15108" width="17.375" style="763" customWidth="1"/>
    <col min="15109" max="15109" width="10.375" style="763" customWidth="1"/>
    <col min="15110" max="15110" width="9.75" style="763" customWidth="1"/>
    <col min="15111" max="15111" width="10.625" style="763" customWidth="1"/>
    <col min="15112" max="15112" width="17.125" style="763" customWidth="1"/>
    <col min="15113" max="15113" width="11.625" style="763" customWidth="1"/>
    <col min="15114" max="15114" width="10.625" style="763" customWidth="1"/>
    <col min="15115" max="15360" width="9" style="763"/>
    <col min="15361" max="15361" width="3.375" style="763" customWidth="1"/>
    <col min="15362" max="15362" width="14.75" style="763" customWidth="1"/>
    <col min="15363" max="15363" width="46.125" style="763" customWidth="1"/>
    <col min="15364" max="15364" width="17.375" style="763" customWidth="1"/>
    <col min="15365" max="15365" width="10.375" style="763" customWidth="1"/>
    <col min="15366" max="15366" width="9.75" style="763" customWidth="1"/>
    <col min="15367" max="15367" width="10.625" style="763" customWidth="1"/>
    <col min="15368" max="15368" width="17.125" style="763" customWidth="1"/>
    <col min="15369" max="15369" width="11.625" style="763" customWidth="1"/>
    <col min="15370" max="15370" width="10.625" style="763" customWidth="1"/>
    <col min="15371" max="15616" width="9" style="763"/>
    <col min="15617" max="15617" width="3.375" style="763" customWidth="1"/>
    <col min="15618" max="15618" width="14.75" style="763" customWidth="1"/>
    <col min="15619" max="15619" width="46.125" style="763" customWidth="1"/>
    <col min="15620" max="15620" width="17.375" style="763" customWidth="1"/>
    <col min="15621" max="15621" width="10.375" style="763" customWidth="1"/>
    <col min="15622" max="15622" width="9.75" style="763" customWidth="1"/>
    <col min="15623" max="15623" width="10.625" style="763" customWidth="1"/>
    <col min="15624" max="15624" width="17.125" style="763" customWidth="1"/>
    <col min="15625" max="15625" width="11.625" style="763" customWidth="1"/>
    <col min="15626" max="15626" width="10.625" style="763" customWidth="1"/>
    <col min="15627" max="15872" width="9" style="763"/>
    <col min="15873" max="15873" width="3.375" style="763" customWidth="1"/>
    <col min="15874" max="15874" width="14.75" style="763" customWidth="1"/>
    <col min="15875" max="15875" width="46.125" style="763" customWidth="1"/>
    <col min="15876" max="15876" width="17.375" style="763" customWidth="1"/>
    <col min="15877" max="15877" width="10.375" style="763" customWidth="1"/>
    <col min="15878" max="15878" width="9.75" style="763" customWidth="1"/>
    <col min="15879" max="15879" width="10.625" style="763" customWidth="1"/>
    <col min="15880" max="15880" width="17.125" style="763" customWidth="1"/>
    <col min="15881" max="15881" width="11.625" style="763" customWidth="1"/>
    <col min="15882" max="15882" width="10.625" style="763" customWidth="1"/>
    <col min="15883" max="16128" width="9" style="763"/>
    <col min="16129" max="16129" width="3.375" style="763" customWidth="1"/>
    <col min="16130" max="16130" width="14.75" style="763" customWidth="1"/>
    <col min="16131" max="16131" width="46.125" style="763" customWidth="1"/>
    <col min="16132" max="16132" width="17.375" style="763" customWidth="1"/>
    <col min="16133" max="16133" width="10.375" style="763" customWidth="1"/>
    <col min="16134" max="16134" width="9.75" style="763" customWidth="1"/>
    <col min="16135" max="16135" width="10.625" style="763" customWidth="1"/>
    <col min="16136" max="16136" width="17.125" style="763" customWidth="1"/>
    <col min="16137" max="16137" width="11.625" style="763" customWidth="1"/>
    <col min="16138" max="16138" width="10.625" style="763" customWidth="1"/>
    <col min="16139" max="16384" width="9" style="763"/>
  </cols>
  <sheetData>
    <row r="1" spans="1:13" ht="28.5" customHeight="1">
      <c r="A1" s="895" t="s">
        <v>322</v>
      </c>
      <c r="B1" s="895"/>
      <c r="C1" s="895"/>
      <c r="D1" s="895"/>
      <c r="E1" s="895"/>
      <c r="F1" s="895"/>
      <c r="G1" s="895"/>
      <c r="H1" s="895"/>
    </row>
    <row r="2" spans="1:13" ht="27.75" customHeight="1">
      <c r="A2" s="896" t="s">
        <v>339</v>
      </c>
      <c r="B2" s="896"/>
      <c r="C2" s="896"/>
      <c r="D2" s="896"/>
      <c r="E2" s="896"/>
      <c r="F2" s="896"/>
      <c r="G2" s="896"/>
      <c r="H2" s="896"/>
      <c r="I2" s="766"/>
      <c r="J2" s="766"/>
      <c r="K2" s="766"/>
      <c r="L2" s="766"/>
      <c r="M2" s="766"/>
    </row>
    <row r="3" spans="1:13" ht="27.75" customHeight="1">
      <c r="A3" s="901" t="s">
        <v>323</v>
      </c>
      <c r="B3" s="901"/>
      <c r="C3" s="901"/>
      <c r="D3" s="901"/>
      <c r="E3" s="901"/>
      <c r="F3" s="901"/>
      <c r="G3" s="901"/>
      <c r="H3" s="901"/>
      <c r="I3" s="766"/>
      <c r="J3" s="766"/>
      <c r="K3" s="766"/>
      <c r="L3" s="766"/>
      <c r="M3" s="766"/>
    </row>
    <row r="4" spans="1:13" ht="21" customHeight="1">
      <c r="A4" s="897" t="s">
        <v>38</v>
      </c>
      <c r="B4" s="898" t="s">
        <v>0</v>
      </c>
      <c r="C4" s="897" t="s">
        <v>39</v>
      </c>
      <c r="D4" s="897" t="s">
        <v>40</v>
      </c>
      <c r="E4" s="897"/>
      <c r="F4" s="897"/>
      <c r="G4" s="897"/>
      <c r="H4" s="897" t="s">
        <v>41</v>
      </c>
    </row>
    <row r="5" spans="1:13" ht="33.75" customHeight="1">
      <c r="A5" s="897"/>
      <c r="B5" s="897"/>
      <c r="C5" s="897"/>
      <c r="D5" s="764" t="s">
        <v>42</v>
      </c>
      <c r="E5" s="764" t="s">
        <v>43</v>
      </c>
      <c r="F5" s="765" t="s">
        <v>44</v>
      </c>
      <c r="G5" s="764" t="s">
        <v>45</v>
      </c>
      <c r="H5" s="897"/>
    </row>
    <row r="6" spans="1:13" ht="17.25" customHeight="1">
      <c r="A6" s="22" t="s">
        <v>46</v>
      </c>
      <c r="B6" s="22" t="s">
        <v>47</v>
      </c>
      <c r="C6" s="22" t="s">
        <v>48</v>
      </c>
      <c r="D6" s="22" t="s">
        <v>49</v>
      </c>
      <c r="E6" s="22" t="s">
        <v>50</v>
      </c>
      <c r="F6" s="22" t="s">
        <v>51</v>
      </c>
      <c r="G6" s="22" t="s">
        <v>52</v>
      </c>
      <c r="H6" s="22" t="s">
        <v>53</v>
      </c>
    </row>
    <row r="7" spans="1:13" ht="32.25" customHeight="1">
      <c r="A7" s="129">
        <v>1</v>
      </c>
      <c r="B7" s="24" t="s">
        <v>326</v>
      </c>
      <c r="C7" s="25" t="s">
        <v>532</v>
      </c>
      <c r="D7" s="38">
        <f>'ლოკ # 2-1  პანდუსი '!M120</f>
        <v>0</v>
      </c>
      <c r="E7" s="38"/>
      <c r="F7" s="38"/>
      <c r="G7" s="38"/>
      <c r="H7" s="38">
        <f t="shared" ref="H7:H8" si="0">D7+E7+F7+G7</f>
        <v>0</v>
      </c>
      <c r="I7" s="767"/>
      <c r="J7" s="26"/>
    </row>
    <row r="8" spans="1:13" ht="37.5" customHeight="1">
      <c r="A8" s="129">
        <v>2</v>
      </c>
      <c r="B8" s="24" t="s">
        <v>332</v>
      </c>
      <c r="C8" s="25" t="s">
        <v>534</v>
      </c>
      <c r="D8" s="38">
        <f>'ლოკ # 2-2  კეთილმოწყ. '!M51</f>
        <v>0</v>
      </c>
      <c r="E8" s="38"/>
      <c r="F8" s="38"/>
      <c r="G8" s="38"/>
      <c r="H8" s="38">
        <f t="shared" si="0"/>
        <v>0</v>
      </c>
      <c r="I8" s="767"/>
      <c r="J8" s="26"/>
    </row>
    <row r="9" spans="1:13" ht="43.5" customHeight="1">
      <c r="A9" s="27"/>
      <c r="B9" s="893" t="s">
        <v>321</v>
      </c>
      <c r="C9" s="894"/>
      <c r="D9" s="131">
        <f>SUM(D7:D8)</f>
        <v>0</v>
      </c>
      <c r="E9" s="41"/>
      <c r="F9" s="41"/>
      <c r="G9" s="41"/>
      <c r="H9" s="131">
        <f t="shared" ref="H9" si="1">G9+F9+E9+D9</f>
        <v>0</v>
      </c>
      <c r="J9" s="631"/>
    </row>
    <row r="10" spans="1:13" ht="22.5" customHeight="1">
      <c r="A10" s="32"/>
      <c r="B10" s="32"/>
      <c r="C10" s="32"/>
      <c r="D10" s="32"/>
      <c r="E10" s="32"/>
      <c r="F10" s="32"/>
      <c r="G10" s="33"/>
      <c r="H10" s="33"/>
    </row>
    <row r="11" spans="1:13" ht="15.75" customHeight="1">
      <c r="A11" s="32"/>
      <c r="C11" s="35"/>
      <c r="F11" s="886"/>
      <c r="G11" s="886"/>
      <c r="H11" s="36"/>
      <c r="I11" s="36"/>
      <c r="J11" s="36"/>
    </row>
    <row r="12" spans="1:13">
      <c r="A12" s="32"/>
      <c r="B12" s="32"/>
      <c r="C12" s="32"/>
      <c r="D12" s="32"/>
      <c r="E12" s="32"/>
      <c r="F12" s="34"/>
      <c r="G12" s="34"/>
      <c r="H12" s="32"/>
    </row>
    <row r="13" spans="1:13">
      <c r="A13" s="32"/>
      <c r="B13" s="32"/>
      <c r="C13" s="32"/>
      <c r="D13" s="32"/>
      <c r="E13" s="32"/>
      <c r="F13" s="32"/>
      <c r="G13" s="33"/>
      <c r="H13" s="33"/>
    </row>
    <row r="14" spans="1:13" ht="15" customHeight="1">
      <c r="A14" s="32"/>
      <c r="B14" s="32"/>
      <c r="C14" s="32"/>
      <c r="D14" s="32"/>
      <c r="E14" s="32"/>
      <c r="F14" s="34"/>
      <c r="G14" s="34"/>
      <c r="H14" s="32"/>
    </row>
    <row r="15" spans="1:13" ht="15.75" customHeight="1">
      <c r="A15" s="32"/>
      <c r="C15" s="35"/>
      <c r="F15" s="886"/>
      <c r="G15" s="886"/>
      <c r="H15" s="36"/>
      <c r="I15" s="36"/>
      <c r="J15" s="36"/>
    </row>
    <row r="16" spans="1:13">
      <c r="A16" s="32"/>
      <c r="B16" s="32"/>
      <c r="C16" s="32"/>
      <c r="D16" s="32"/>
      <c r="E16" s="32"/>
      <c r="F16" s="34"/>
      <c r="G16" s="34"/>
      <c r="H16" s="32"/>
    </row>
  </sheetData>
  <mergeCells count="11">
    <mergeCell ref="B9:C9"/>
    <mergeCell ref="F11:G11"/>
    <mergeCell ref="F15:G15"/>
    <mergeCell ref="A1:H1"/>
    <mergeCell ref="A2:H2"/>
    <mergeCell ref="A3:H3"/>
    <mergeCell ref="A4:A5"/>
    <mergeCell ref="B4:B5"/>
    <mergeCell ref="C4:C5"/>
    <mergeCell ref="D4:G4"/>
    <mergeCell ref="H4:H5"/>
  </mergeCells>
  <printOptions horizontalCentered="1"/>
  <pageMargins left="0.78740157480314965" right="0.19685039370078741" top="0.59055118110236227" bottom="0.39370078740157483" header="0.27559055118110237" footer="0.19685039370078741"/>
  <pageSetup paperSize="9" orientation="landscape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3FFE5-E87B-49F9-968C-DF907AFD66BF}">
  <sheetPr>
    <tabColor theme="6" tint="0.59999389629810485"/>
  </sheetPr>
  <dimension ref="A1:GH120"/>
  <sheetViews>
    <sheetView showZeros="0" topLeftCell="A109" zoomScaleNormal="100" workbookViewId="0">
      <selection activeCell="Q119" sqref="Q119"/>
    </sheetView>
  </sheetViews>
  <sheetFormatPr defaultColWidth="9.125" defaultRowHeight="15.75"/>
  <cols>
    <col min="1" max="1" width="3.125" style="5" customWidth="1"/>
    <col min="2" max="2" width="8.625" style="4" customWidth="1"/>
    <col min="3" max="3" width="45.625" style="4" customWidth="1"/>
    <col min="4" max="4" width="6.875" style="4" customWidth="1"/>
    <col min="5" max="5" width="8.375" style="12" customWidth="1"/>
    <col min="6" max="6" width="10" style="13" customWidth="1"/>
    <col min="7" max="7" width="7.875" style="1" customWidth="1"/>
    <col min="8" max="8" width="13.75" style="7" customWidth="1"/>
    <col min="9" max="9" width="7.75" style="1" customWidth="1"/>
    <col min="10" max="10" width="11.75" style="7" customWidth="1"/>
    <col min="11" max="11" width="6.375" style="1" customWidth="1"/>
    <col min="12" max="12" width="11.125" style="7" customWidth="1"/>
    <col min="13" max="13" width="13.75" style="7" customWidth="1"/>
    <col min="14" max="14" width="13.125" style="9" customWidth="1"/>
    <col min="15" max="16384" width="9.125" style="1"/>
  </cols>
  <sheetData>
    <row r="1" spans="1:23" ht="26.25" customHeight="1">
      <c r="A1" s="905" t="s">
        <v>535</v>
      </c>
      <c r="B1" s="905"/>
      <c r="C1" s="906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"/>
    </row>
    <row r="2" spans="1:23" ht="24" customHeight="1">
      <c r="A2" s="896" t="s">
        <v>339</v>
      </c>
      <c r="B2" s="896"/>
      <c r="C2" s="907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"/>
    </row>
    <row r="3" spans="1:23" ht="14.25" customHeight="1">
      <c r="C3" s="47"/>
      <c r="E3" s="1"/>
      <c r="F3" s="8"/>
      <c r="H3" s="1"/>
      <c r="J3" s="1"/>
      <c r="L3" s="1"/>
      <c r="M3" s="48"/>
      <c r="N3" s="1"/>
    </row>
    <row r="4" spans="1:23" ht="22.5" customHeight="1">
      <c r="A4" s="908" t="s">
        <v>532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1"/>
    </row>
    <row r="5" spans="1:23" ht="19.5" customHeight="1">
      <c r="A5" s="909" t="s">
        <v>13</v>
      </c>
      <c r="B5" s="909"/>
      <c r="C5" s="49" t="s">
        <v>70</v>
      </c>
      <c r="D5" s="789"/>
      <c r="E5" s="2"/>
      <c r="F5" s="2"/>
      <c r="G5" s="2"/>
      <c r="H5" s="910" t="s">
        <v>71</v>
      </c>
      <c r="I5" s="910"/>
      <c r="J5" s="910"/>
      <c r="K5" s="911">
        <f>M120</f>
        <v>0</v>
      </c>
      <c r="L5" s="912"/>
      <c r="M5" s="2" t="s">
        <v>12</v>
      </c>
      <c r="N5" s="1"/>
    </row>
    <row r="6" spans="1:23" ht="18.75" customHeight="1">
      <c r="A6" s="902"/>
      <c r="B6" s="902"/>
      <c r="C6" s="50"/>
      <c r="D6" s="788"/>
      <c r="E6" s="10"/>
      <c r="F6" s="10"/>
      <c r="G6" s="2"/>
      <c r="H6" s="903" t="s">
        <v>58</v>
      </c>
      <c r="I6" s="903"/>
      <c r="J6" s="903"/>
      <c r="K6" s="904">
        <f>J114</f>
        <v>0</v>
      </c>
      <c r="L6" s="904"/>
      <c r="M6" s="2" t="s">
        <v>12</v>
      </c>
      <c r="N6" s="1"/>
    </row>
    <row r="7" spans="1:23" ht="35.25" customHeight="1">
      <c r="A7" s="915" t="s">
        <v>11</v>
      </c>
      <c r="B7" s="913" t="s">
        <v>0</v>
      </c>
      <c r="C7" s="913" t="s">
        <v>1</v>
      </c>
      <c r="D7" s="916" t="s">
        <v>6</v>
      </c>
      <c r="E7" s="913" t="s">
        <v>2</v>
      </c>
      <c r="F7" s="913"/>
      <c r="G7" s="913" t="s">
        <v>4</v>
      </c>
      <c r="H7" s="913"/>
      <c r="I7" s="913" t="s">
        <v>3</v>
      </c>
      <c r="J7" s="913"/>
      <c r="K7" s="913" t="s">
        <v>9</v>
      </c>
      <c r="L7" s="913"/>
      <c r="M7" s="914" t="s">
        <v>5</v>
      </c>
    </row>
    <row r="8" spans="1:23" ht="26.25" customHeight="1">
      <c r="A8" s="915"/>
      <c r="B8" s="913"/>
      <c r="C8" s="913"/>
      <c r="D8" s="916"/>
      <c r="E8" s="18" t="s">
        <v>8</v>
      </c>
      <c r="F8" s="787" t="s">
        <v>7</v>
      </c>
      <c r="G8" s="787" t="s">
        <v>8</v>
      </c>
      <c r="H8" s="17" t="s">
        <v>7</v>
      </c>
      <c r="I8" s="787" t="s">
        <v>8</v>
      </c>
      <c r="J8" s="17" t="s">
        <v>7</v>
      </c>
      <c r="K8" s="787" t="s">
        <v>8</v>
      </c>
      <c r="L8" s="17" t="s">
        <v>7</v>
      </c>
      <c r="M8" s="914"/>
    </row>
    <row r="9" spans="1:23" ht="21" customHeight="1">
      <c r="A9" s="16">
        <v>1</v>
      </c>
      <c r="B9" s="15">
        <v>2</v>
      </c>
      <c r="C9" s="15">
        <v>3</v>
      </c>
      <c r="D9" s="15">
        <v>4</v>
      </c>
      <c r="E9" s="327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</row>
    <row r="10" spans="1:23" ht="25.5" customHeight="1">
      <c r="A10" s="140"/>
      <c r="B10" s="141"/>
      <c r="C10" s="142" t="s">
        <v>73</v>
      </c>
      <c r="D10" s="141"/>
      <c r="E10" s="143"/>
      <c r="F10" s="141"/>
      <c r="G10" s="141"/>
      <c r="H10" s="144"/>
      <c r="I10" s="141"/>
      <c r="J10" s="144"/>
      <c r="K10" s="141"/>
      <c r="L10" s="144"/>
      <c r="M10" s="144"/>
    </row>
    <row r="11" spans="1:23" ht="28.5" customHeight="1">
      <c r="A11" s="53">
        <v>1</v>
      </c>
      <c r="B11" s="97" t="s">
        <v>23</v>
      </c>
      <c r="C11" s="54" t="s">
        <v>273</v>
      </c>
      <c r="D11" s="111" t="s">
        <v>15</v>
      </c>
      <c r="E11" s="105"/>
      <c r="F11" s="119">
        <v>4.3</v>
      </c>
      <c r="G11" s="75"/>
      <c r="H11" s="83">
        <f>G11*F11</f>
        <v>0</v>
      </c>
      <c r="I11" s="75"/>
      <c r="J11" s="75">
        <f>I11*F11</f>
        <v>0</v>
      </c>
      <c r="K11" s="75"/>
      <c r="L11" s="75">
        <f>K11*F11</f>
        <v>0</v>
      </c>
      <c r="M11" s="75">
        <f>L11+J11+H11</f>
        <v>0</v>
      </c>
      <c r="O11" s="9"/>
      <c r="P11" s="9"/>
      <c r="Q11" s="9"/>
      <c r="R11" s="9"/>
      <c r="S11" s="9"/>
      <c r="T11" s="9"/>
      <c r="U11" s="9"/>
      <c r="V11" s="9"/>
      <c r="W11" s="9"/>
    </row>
    <row r="12" spans="1:23" ht="18" customHeight="1">
      <c r="A12" s="63"/>
      <c r="B12" s="124"/>
      <c r="C12" s="57" t="s">
        <v>10</v>
      </c>
      <c r="D12" s="124" t="s">
        <v>15</v>
      </c>
      <c r="E12" s="69">
        <v>1</v>
      </c>
      <c r="F12" s="59">
        <f>E12*F11</f>
        <v>4.3</v>
      </c>
      <c r="G12" s="69"/>
      <c r="H12" s="69">
        <f>G12*F12</f>
        <v>0</v>
      </c>
      <c r="I12" s="69"/>
      <c r="J12" s="69">
        <f>I12*F12</f>
        <v>0</v>
      </c>
      <c r="K12" s="69"/>
      <c r="L12" s="69">
        <f>K12*F12</f>
        <v>0</v>
      </c>
      <c r="M12" s="69">
        <f>L12+J12+H12</f>
        <v>0</v>
      </c>
      <c r="O12" s="9"/>
      <c r="P12" s="9"/>
      <c r="Q12" s="9"/>
      <c r="R12" s="9"/>
      <c r="S12" s="9"/>
      <c r="T12" s="9"/>
      <c r="U12" s="9"/>
      <c r="V12" s="9"/>
      <c r="W12" s="9"/>
    </row>
    <row r="13" spans="1:23" s="459" customFormat="1" ht="25.5" customHeight="1">
      <c r="A13" s="352">
        <v>2</v>
      </c>
      <c r="B13" s="353" t="s">
        <v>23</v>
      </c>
      <c r="C13" s="354" t="s">
        <v>227</v>
      </c>
      <c r="D13" s="352" t="s">
        <v>236</v>
      </c>
      <c r="E13" s="414"/>
      <c r="F13" s="625">
        <v>1.7</v>
      </c>
      <c r="G13" s="414"/>
      <c r="H13" s="455"/>
      <c r="I13" s="456"/>
      <c r="J13" s="457"/>
      <c r="K13" s="456"/>
      <c r="L13" s="455"/>
      <c r="M13" s="626"/>
      <c r="N13" s="847"/>
      <c r="O13" s="458"/>
      <c r="P13" s="458"/>
      <c r="Q13" s="458"/>
      <c r="R13" s="458"/>
      <c r="S13" s="458"/>
      <c r="T13" s="458"/>
      <c r="U13" s="458"/>
      <c r="V13" s="458"/>
      <c r="W13" s="458"/>
    </row>
    <row r="14" spans="1:23" s="629" customFormat="1" ht="18.75" customHeight="1">
      <c r="A14" s="372"/>
      <c r="B14" s="124"/>
      <c r="C14" s="363" t="s">
        <v>130</v>
      </c>
      <c r="D14" s="364" t="s">
        <v>15</v>
      </c>
      <c r="E14" s="383">
        <v>1</v>
      </c>
      <c r="F14" s="383">
        <f>F13*E14</f>
        <v>1.7</v>
      </c>
      <c r="G14" s="365"/>
      <c r="H14" s="627"/>
      <c r="I14" s="383"/>
      <c r="J14" s="461">
        <f>F14*I14</f>
        <v>0</v>
      </c>
      <c r="K14" s="451"/>
      <c r="L14" s="383"/>
      <c r="M14" s="383">
        <f>H14+J14+L14</f>
        <v>0</v>
      </c>
      <c r="N14" s="848"/>
      <c r="O14" s="628"/>
      <c r="P14" s="628"/>
      <c r="Q14" s="628"/>
      <c r="R14" s="628"/>
      <c r="S14" s="628"/>
      <c r="T14" s="628"/>
      <c r="U14" s="628"/>
      <c r="V14" s="628"/>
      <c r="W14" s="628"/>
    </row>
    <row r="15" spans="1:23" ht="35.25" customHeight="1">
      <c r="A15" s="53">
        <v>3</v>
      </c>
      <c r="B15" s="97" t="s">
        <v>23</v>
      </c>
      <c r="C15" s="54" t="s">
        <v>343</v>
      </c>
      <c r="D15" s="111" t="s">
        <v>15</v>
      </c>
      <c r="E15" s="105"/>
      <c r="F15" s="119">
        <v>2.6</v>
      </c>
      <c r="G15" s="75"/>
      <c r="H15" s="83">
        <f>G15*F15</f>
        <v>0</v>
      </c>
      <c r="I15" s="75"/>
      <c r="J15" s="75">
        <f>I15*F15</f>
        <v>0</v>
      </c>
      <c r="K15" s="75"/>
      <c r="L15" s="75">
        <f>K15*F15</f>
        <v>0</v>
      </c>
      <c r="M15" s="75">
        <f>L15+J15+H15</f>
        <v>0</v>
      </c>
      <c r="O15" s="9"/>
      <c r="P15" s="9"/>
      <c r="Q15" s="9"/>
      <c r="R15" s="9"/>
      <c r="S15" s="9"/>
      <c r="T15" s="9"/>
      <c r="U15" s="9"/>
      <c r="V15" s="9"/>
      <c r="W15" s="9"/>
    </row>
    <row r="16" spans="1:23" ht="18" customHeight="1">
      <c r="A16" s="63"/>
      <c r="B16" s="124"/>
      <c r="C16" s="57" t="s">
        <v>10</v>
      </c>
      <c r="D16" s="124" t="s">
        <v>15</v>
      </c>
      <c r="E16" s="69">
        <v>1</v>
      </c>
      <c r="F16" s="59">
        <f>E16*F15</f>
        <v>2.6</v>
      </c>
      <c r="G16" s="69"/>
      <c r="H16" s="69">
        <f>G16*F16</f>
        <v>0</v>
      </c>
      <c r="I16" s="69"/>
      <c r="J16" s="69">
        <f>I16*F16</f>
        <v>0</v>
      </c>
      <c r="K16" s="69"/>
      <c r="L16" s="69">
        <f>K16*F16</f>
        <v>0</v>
      </c>
      <c r="M16" s="69">
        <f>L16+J16+H16</f>
        <v>0</v>
      </c>
      <c r="O16" s="9"/>
      <c r="P16" s="9"/>
      <c r="Q16" s="9"/>
      <c r="R16" s="9"/>
      <c r="S16" s="9"/>
      <c r="T16" s="9"/>
      <c r="U16" s="9"/>
      <c r="V16" s="9"/>
      <c r="W16" s="9"/>
    </row>
    <row r="17" spans="1:23" ht="27.75" customHeight="1">
      <c r="A17" s="53">
        <v>4</v>
      </c>
      <c r="B17" s="87" t="s">
        <v>23</v>
      </c>
      <c r="C17" s="98" t="s">
        <v>587</v>
      </c>
      <c r="D17" s="86" t="s">
        <v>22</v>
      </c>
      <c r="E17" s="85"/>
      <c r="F17" s="732">
        <v>4.9400000000000004</v>
      </c>
      <c r="G17" s="99"/>
      <c r="H17" s="100"/>
      <c r="I17" s="99"/>
      <c r="J17" s="101"/>
      <c r="K17" s="99"/>
      <c r="L17" s="100"/>
      <c r="M17" s="99"/>
    </row>
    <row r="18" spans="1:23" ht="19.5" customHeight="1">
      <c r="A18" s="64"/>
      <c r="B18" s="104"/>
      <c r="C18" s="102" t="s">
        <v>285</v>
      </c>
      <c r="D18" s="92" t="s">
        <v>36</v>
      </c>
      <c r="E18" s="59">
        <v>1</v>
      </c>
      <c r="F18" s="89">
        <f>E18*F17</f>
        <v>4.9400000000000004</v>
      </c>
      <c r="G18" s="59"/>
      <c r="H18" s="103"/>
      <c r="I18" s="59"/>
      <c r="J18" s="96"/>
      <c r="K18" s="59"/>
      <c r="L18" s="103">
        <f>K18*F18</f>
        <v>0</v>
      </c>
      <c r="M18" s="59">
        <f>L18+J18+H18</f>
        <v>0</v>
      </c>
    </row>
    <row r="19" spans="1:23" ht="32.25" customHeight="1">
      <c r="A19" s="151">
        <v>5</v>
      </c>
      <c r="B19" s="205" t="s">
        <v>78</v>
      </c>
      <c r="C19" s="150" t="s">
        <v>527</v>
      </c>
      <c r="D19" s="666" t="s">
        <v>31</v>
      </c>
      <c r="E19" s="153"/>
      <c r="F19" s="274">
        <v>10</v>
      </c>
      <c r="G19" s="190"/>
      <c r="H19" s="667">
        <f t="shared" ref="H19:H20" si="0">G19*F19</f>
        <v>0</v>
      </c>
      <c r="I19" s="190"/>
      <c r="J19" s="190">
        <f t="shared" ref="J19:J20" si="1">I19*F19</f>
        <v>0</v>
      </c>
      <c r="K19" s="190"/>
      <c r="L19" s="190">
        <f t="shared" ref="L19:L20" si="2">K19*F19</f>
        <v>0</v>
      </c>
      <c r="M19" s="190">
        <f t="shared" ref="M19:M20" si="3">L19+J19+H19</f>
        <v>0</v>
      </c>
    </row>
    <row r="20" spans="1:23" ht="16.5" customHeight="1">
      <c r="A20" s="155"/>
      <c r="B20" s="156" t="s">
        <v>23</v>
      </c>
      <c r="C20" s="157" t="s">
        <v>10</v>
      </c>
      <c r="D20" s="156" t="s">
        <v>31</v>
      </c>
      <c r="E20" s="146">
        <v>1</v>
      </c>
      <c r="F20" s="158">
        <f>E20*F19</f>
        <v>10</v>
      </c>
      <c r="G20" s="146"/>
      <c r="H20" s="146">
        <f t="shared" si="0"/>
        <v>0</v>
      </c>
      <c r="I20" s="146"/>
      <c r="J20" s="146">
        <f t="shared" si="1"/>
        <v>0</v>
      </c>
      <c r="K20" s="146"/>
      <c r="L20" s="146">
        <f t="shared" si="2"/>
        <v>0</v>
      </c>
      <c r="M20" s="146">
        <f t="shared" si="3"/>
        <v>0</v>
      </c>
    </row>
    <row r="21" spans="1:23" ht="35.25" customHeight="1">
      <c r="A21" s="53">
        <v>3</v>
      </c>
      <c r="B21" s="97" t="s">
        <v>23</v>
      </c>
      <c r="C21" s="54" t="s">
        <v>525</v>
      </c>
      <c r="D21" s="111" t="s">
        <v>15</v>
      </c>
      <c r="E21" s="105"/>
      <c r="F21" s="119">
        <v>2</v>
      </c>
      <c r="G21" s="75"/>
      <c r="H21" s="83">
        <f>G21*F21</f>
        <v>0</v>
      </c>
      <c r="I21" s="75"/>
      <c r="J21" s="75">
        <f>I21*F21</f>
        <v>0</v>
      </c>
      <c r="K21" s="75"/>
      <c r="L21" s="75">
        <f>K21*F21</f>
        <v>0</v>
      </c>
      <c r="M21" s="75">
        <f>L21+J21+H21</f>
        <v>0</v>
      </c>
      <c r="O21" s="9"/>
      <c r="P21" s="9"/>
      <c r="Q21" s="9"/>
      <c r="R21" s="9"/>
      <c r="S21" s="9"/>
      <c r="T21" s="9"/>
      <c r="U21" s="9"/>
      <c r="V21" s="9"/>
      <c r="W21" s="9"/>
    </row>
    <row r="22" spans="1:23" ht="18" customHeight="1">
      <c r="A22" s="63"/>
      <c r="B22" s="124"/>
      <c r="C22" s="57" t="s">
        <v>10</v>
      </c>
      <c r="D22" s="124" t="s">
        <v>15</v>
      </c>
      <c r="E22" s="69">
        <v>1</v>
      </c>
      <c r="F22" s="59">
        <f>E22*F21</f>
        <v>2</v>
      </c>
      <c r="G22" s="69"/>
      <c r="H22" s="69">
        <f>G22*F22</f>
        <v>0</v>
      </c>
      <c r="I22" s="69"/>
      <c r="J22" s="69">
        <f>I22*F22</f>
        <v>0</v>
      </c>
      <c r="K22" s="69"/>
      <c r="L22" s="69">
        <f>K22*F22</f>
        <v>0</v>
      </c>
      <c r="M22" s="69">
        <f>L22+J22+H22</f>
        <v>0</v>
      </c>
      <c r="O22" s="9"/>
      <c r="P22" s="9"/>
      <c r="Q22" s="9"/>
      <c r="R22" s="9"/>
      <c r="S22" s="9"/>
      <c r="T22" s="9"/>
      <c r="U22" s="9"/>
      <c r="V22" s="9"/>
      <c r="W22" s="9"/>
    </row>
    <row r="23" spans="1:23" ht="38.25" customHeight="1">
      <c r="A23" s="53">
        <v>6</v>
      </c>
      <c r="B23" s="87" t="s">
        <v>23</v>
      </c>
      <c r="C23" s="98" t="s">
        <v>586</v>
      </c>
      <c r="D23" s="86" t="s">
        <v>22</v>
      </c>
      <c r="E23" s="85"/>
      <c r="F23" s="732">
        <v>4.8</v>
      </c>
      <c r="G23" s="99"/>
      <c r="H23" s="100"/>
      <c r="I23" s="99"/>
      <c r="J23" s="101"/>
      <c r="K23" s="99"/>
      <c r="L23" s="100"/>
      <c r="M23" s="99"/>
    </row>
    <row r="24" spans="1:23" ht="19.5" customHeight="1">
      <c r="A24" s="64"/>
      <c r="B24" s="104"/>
      <c r="C24" s="102" t="s">
        <v>285</v>
      </c>
      <c r="D24" s="92" t="s">
        <v>36</v>
      </c>
      <c r="E24" s="59">
        <v>1</v>
      </c>
      <c r="F24" s="89">
        <f>E24*F23</f>
        <v>4.8</v>
      </c>
      <c r="G24" s="59"/>
      <c r="H24" s="103"/>
      <c r="I24" s="59"/>
      <c r="J24" s="96"/>
      <c r="K24" s="59"/>
      <c r="L24" s="103">
        <f>K24*F24</f>
        <v>0</v>
      </c>
      <c r="M24" s="59">
        <f>L24+J24+H24</f>
        <v>0</v>
      </c>
    </row>
    <row r="25" spans="1:23" ht="21.75" customHeight="1">
      <c r="A25" s="132"/>
      <c r="B25" s="133"/>
      <c r="C25" s="134" t="s">
        <v>67</v>
      </c>
      <c r="D25" s="135"/>
      <c r="E25" s="136"/>
      <c r="F25" s="137"/>
      <c r="G25" s="138"/>
      <c r="H25" s="139">
        <f>SUM(H11:H24)</f>
        <v>0</v>
      </c>
      <c r="I25" s="139"/>
      <c r="J25" s="139">
        <f>SUM(J11:J24)</f>
        <v>0</v>
      </c>
      <c r="K25" s="139"/>
      <c r="L25" s="139">
        <f>SUM(L11:L24)</f>
        <v>0</v>
      </c>
      <c r="M25" s="139">
        <f>SUM(M11:M24)</f>
        <v>0</v>
      </c>
    </row>
    <row r="26" spans="1:23" ht="27" customHeight="1">
      <c r="A26" s="140"/>
      <c r="B26" s="141"/>
      <c r="C26" s="142" t="s">
        <v>537</v>
      </c>
      <c r="D26" s="141"/>
      <c r="E26" s="143"/>
      <c r="F26" s="141"/>
      <c r="G26" s="141"/>
      <c r="H26" s="144"/>
      <c r="I26" s="141"/>
      <c r="J26" s="144"/>
      <c r="K26" s="141"/>
      <c r="L26" s="144"/>
      <c r="M26" s="144"/>
    </row>
    <row r="27" spans="1:23" ht="50.25" customHeight="1">
      <c r="A27" s="53">
        <v>1</v>
      </c>
      <c r="B27" s="87" t="s">
        <v>83</v>
      </c>
      <c r="C27" s="54" t="s">
        <v>538</v>
      </c>
      <c r="D27" s="53" t="s">
        <v>15</v>
      </c>
      <c r="E27" s="105"/>
      <c r="F27" s="93">
        <v>0.9</v>
      </c>
      <c r="G27" s="75"/>
      <c r="H27" s="75">
        <f t="shared" ref="H27:H51" si="4">G27*F27</f>
        <v>0</v>
      </c>
      <c r="I27" s="75"/>
      <c r="J27" s="75">
        <f>I27*F27</f>
        <v>0</v>
      </c>
      <c r="K27" s="75"/>
      <c r="L27" s="75">
        <f>K27*F27</f>
        <v>0</v>
      </c>
      <c r="M27" s="75">
        <f t="shared" ref="M27:M51" si="5">L27+J27+H27</f>
        <v>0</v>
      </c>
    </row>
    <row r="28" spans="1:23" ht="17.25" customHeight="1">
      <c r="A28" s="63"/>
      <c r="B28" s="124" t="s">
        <v>23</v>
      </c>
      <c r="C28" s="57" t="s">
        <v>10</v>
      </c>
      <c r="D28" s="124" t="s">
        <v>15</v>
      </c>
      <c r="E28" s="58">
        <v>1</v>
      </c>
      <c r="F28" s="69">
        <f>E28*F27</f>
        <v>0.9</v>
      </c>
      <c r="G28" s="69"/>
      <c r="H28" s="69">
        <f t="shared" si="4"/>
        <v>0</v>
      </c>
      <c r="I28" s="69"/>
      <c r="J28" s="69">
        <f>I28*F28</f>
        <v>0</v>
      </c>
      <c r="K28" s="69"/>
      <c r="L28" s="69">
        <f>K28*F28</f>
        <v>0</v>
      </c>
      <c r="M28" s="69">
        <f t="shared" si="5"/>
        <v>0</v>
      </c>
    </row>
    <row r="29" spans="1:23" ht="17.25" customHeight="1">
      <c r="A29" s="63"/>
      <c r="B29" s="124"/>
      <c r="C29" s="57" t="s">
        <v>18</v>
      </c>
      <c r="D29" s="124" t="s">
        <v>12</v>
      </c>
      <c r="E29" s="58">
        <v>1.06</v>
      </c>
      <c r="F29" s="69">
        <f>E29*F27</f>
        <v>0.95400000000000007</v>
      </c>
      <c r="G29" s="69"/>
      <c r="H29" s="69">
        <f t="shared" si="4"/>
        <v>0</v>
      </c>
      <c r="I29" s="69"/>
      <c r="J29" s="69">
        <f>I29*F29</f>
        <v>0</v>
      </c>
      <c r="K29" s="69"/>
      <c r="L29" s="69">
        <f>K29*F29</f>
        <v>0</v>
      </c>
      <c r="M29" s="69">
        <f t="shared" si="5"/>
        <v>0</v>
      </c>
    </row>
    <row r="30" spans="1:23" ht="15.75" customHeight="1">
      <c r="A30" s="63"/>
      <c r="B30" s="94"/>
      <c r="C30" s="57" t="s">
        <v>345</v>
      </c>
      <c r="D30" s="92" t="s">
        <v>60</v>
      </c>
      <c r="E30" s="59">
        <v>1.25</v>
      </c>
      <c r="F30" s="69">
        <f>E30*F27</f>
        <v>1.125</v>
      </c>
      <c r="G30" s="69"/>
      <c r="H30" s="59">
        <f t="shared" si="4"/>
        <v>0</v>
      </c>
      <c r="I30" s="59"/>
      <c r="J30" s="59"/>
      <c r="K30" s="59"/>
      <c r="L30" s="59"/>
      <c r="M30" s="59">
        <f t="shared" si="5"/>
        <v>0</v>
      </c>
    </row>
    <row r="31" spans="1:23" ht="16.5" customHeight="1">
      <c r="A31" s="108"/>
      <c r="B31" s="125"/>
      <c r="C31" s="61" t="s">
        <v>17</v>
      </c>
      <c r="D31" s="125" t="s">
        <v>12</v>
      </c>
      <c r="E31" s="62">
        <v>0.02</v>
      </c>
      <c r="F31" s="91">
        <f>E31*F27</f>
        <v>1.8000000000000002E-2</v>
      </c>
      <c r="G31" s="91"/>
      <c r="H31" s="91">
        <f t="shared" si="4"/>
        <v>0</v>
      </c>
      <c r="I31" s="91"/>
      <c r="J31" s="91">
        <f t="shared" ref="J31:J42" si="6">I31*F31</f>
        <v>0</v>
      </c>
      <c r="K31" s="91"/>
      <c r="L31" s="91">
        <f t="shared" ref="L31:L42" si="7">K31*F31</f>
        <v>0</v>
      </c>
      <c r="M31" s="91">
        <f t="shared" si="5"/>
        <v>0</v>
      </c>
    </row>
    <row r="32" spans="1:23" ht="52.5" customHeight="1">
      <c r="A32" s="86">
        <v>2</v>
      </c>
      <c r="B32" s="97" t="s">
        <v>544</v>
      </c>
      <c r="C32" s="113" t="s">
        <v>539</v>
      </c>
      <c r="D32" s="86" t="s">
        <v>15</v>
      </c>
      <c r="E32" s="105"/>
      <c r="F32" s="630">
        <v>4.0999999999999996</v>
      </c>
      <c r="G32" s="75"/>
      <c r="H32" s="75">
        <f t="shared" si="4"/>
        <v>0</v>
      </c>
      <c r="I32" s="75"/>
      <c r="J32" s="75">
        <f t="shared" si="6"/>
        <v>0</v>
      </c>
      <c r="K32" s="75"/>
      <c r="L32" s="75">
        <f t="shared" si="7"/>
        <v>0</v>
      </c>
      <c r="M32" s="75">
        <f t="shared" si="5"/>
        <v>0</v>
      </c>
    </row>
    <row r="33" spans="1:14" ht="16.5" customHeight="1">
      <c r="A33" s="115"/>
      <c r="B33" s="124" t="s">
        <v>23</v>
      </c>
      <c r="C33" s="57" t="s">
        <v>10</v>
      </c>
      <c r="D33" s="124" t="s">
        <v>15</v>
      </c>
      <c r="E33" s="69">
        <v>1</v>
      </c>
      <c r="F33" s="69">
        <f>E33*F32</f>
        <v>4.0999999999999996</v>
      </c>
      <c r="G33" s="69"/>
      <c r="H33" s="69">
        <f t="shared" si="4"/>
        <v>0</v>
      </c>
      <c r="I33" s="69"/>
      <c r="J33" s="69">
        <f t="shared" si="6"/>
        <v>0</v>
      </c>
      <c r="K33" s="69"/>
      <c r="L33" s="69">
        <f t="shared" si="7"/>
        <v>0</v>
      </c>
      <c r="M33" s="69">
        <f t="shared" si="5"/>
        <v>0</v>
      </c>
    </row>
    <row r="34" spans="1:14" ht="16.5" customHeight="1">
      <c r="A34" s="115"/>
      <c r="B34" s="124"/>
      <c r="C34" s="57" t="s">
        <v>18</v>
      </c>
      <c r="D34" s="124" t="s">
        <v>12</v>
      </c>
      <c r="E34" s="69">
        <v>1.43</v>
      </c>
      <c r="F34" s="69">
        <f>E34*F32</f>
        <v>5.8629999999999995</v>
      </c>
      <c r="G34" s="69"/>
      <c r="H34" s="69">
        <f t="shared" si="4"/>
        <v>0</v>
      </c>
      <c r="I34" s="69"/>
      <c r="J34" s="69">
        <f t="shared" si="6"/>
        <v>0</v>
      </c>
      <c r="K34" s="69"/>
      <c r="L34" s="69">
        <f t="shared" si="7"/>
        <v>0</v>
      </c>
      <c r="M34" s="69">
        <f t="shared" si="5"/>
        <v>0</v>
      </c>
    </row>
    <row r="35" spans="1:14" ht="15.75" customHeight="1">
      <c r="A35" s="115"/>
      <c r="B35" s="94"/>
      <c r="C35" s="57" t="s">
        <v>62</v>
      </c>
      <c r="D35" s="124" t="s">
        <v>16</v>
      </c>
      <c r="E35" s="69">
        <v>1.02</v>
      </c>
      <c r="F35" s="69">
        <f>E35*F32</f>
        <v>4.1819999999999995</v>
      </c>
      <c r="G35" s="69"/>
      <c r="H35" s="69">
        <f t="shared" si="4"/>
        <v>0</v>
      </c>
      <c r="I35" s="69"/>
      <c r="J35" s="69">
        <f t="shared" si="6"/>
        <v>0</v>
      </c>
      <c r="K35" s="69"/>
      <c r="L35" s="69">
        <f t="shared" si="7"/>
        <v>0</v>
      </c>
      <c r="M35" s="69">
        <f t="shared" si="5"/>
        <v>0</v>
      </c>
    </row>
    <row r="36" spans="1:14" ht="15.75" customHeight="1">
      <c r="A36" s="115"/>
      <c r="B36" s="94"/>
      <c r="C36" s="57" t="s">
        <v>355</v>
      </c>
      <c r="D36" s="124" t="s">
        <v>22</v>
      </c>
      <c r="E36" s="112" t="s">
        <v>35</v>
      </c>
      <c r="F36" s="126">
        <f>1.03*0.273</f>
        <v>0.28119000000000005</v>
      </c>
      <c r="G36" s="69"/>
      <c r="H36" s="69">
        <f t="shared" si="4"/>
        <v>0</v>
      </c>
      <c r="I36" s="69"/>
      <c r="J36" s="69">
        <f t="shared" si="6"/>
        <v>0</v>
      </c>
      <c r="K36" s="69"/>
      <c r="L36" s="69">
        <f t="shared" si="7"/>
        <v>0</v>
      </c>
      <c r="M36" s="69">
        <f t="shared" si="5"/>
        <v>0</v>
      </c>
    </row>
    <row r="37" spans="1:14" ht="15.75" customHeight="1">
      <c r="A37" s="115"/>
      <c r="B37" s="94"/>
      <c r="C37" s="57" t="s">
        <v>356</v>
      </c>
      <c r="D37" s="124" t="s">
        <v>22</v>
      </c>
      <c r="E37" s="112" t="s">
        <v>35</v>
      </c>
      <c r="F37" s="126">
        <f>1.03*0.02</f>
        <v>2.06E-2</v>
      </c>
      <c r="G37" s="69"/>
      <c r="H37" s="69">
        <f t="shared" si="4"/>
        <v>0</v>
      </c>
      <c r="I37" s="69"/>
      <c r="J37" s="69">
        <f t="shared" si="6"/>
        <v>0</v>
      </c>
      <c r="K37" s="69"/>
      <c r="L37" s="69">
        <f t="shared" si="7"/>
        <v>0</v>
      </c>
      <c r="M37" s="69">
        <f t="shared" si="5"/>
        <v>0</v>
      </c>
    </row>
    <row r="38" spans="1:14" ht="15.75" customHeight="1">
      <c r="A38" s="115"/>
      <c r="B38" s="94"/>
      <c r="C38" s="57" t="s">
        <v>277</v>
      </c>
      <c r="D38" s="124" t="s">
        <v>19</v>
      </c>
      <c r="E38" s="69">
        <v>2.64</v>
      </c>
      <c r="F38" s="69">
        <f>F32*E38</f>
        <v>10.824</v>
      </c>
      <c r="G38" s="69"/>
      <c r="H38" s="69">
        <f t="shared" si="4"/>
        <v>0</v>
      </c>
      <c r="I38" s="69"/>
      <c r="J38" s="69">
        <f t="shared" si="6"/>
        <v>0</v>
      </c>
      <c r="K38" s="69"/>
      <c r="L38" s="69">
        <f t="shared" si="7"/>
        <v>0</v>
      </c>
      <c r="M38" s="69">
        <f t="shared" si="5"/>
        <v>0</v>
      </c>
    </row>
    <row r="39" spans="1:14" ht="16.5" customHeight="1">
      <c r="A39" s="115"/>
      <c r="B39" s="94"/>
      <c r="C39" s="57" t="s">
        <v>72</v>
      </c>
      <c r="D39" s="124" t="s">
        <v>16</v>
      </c>
      <c r="E39" s="58">
        <v>5.4899999999999997E-2</v>
      </c>
      <c r="F39" s="69">
        <f>F32*E39</f>
        <v>0.22508999999999996</v>
      </c>
      <c r="G39" s="69"/>
      <c r="H39" s="69">
        <f t="shared" si="4"/>
        <v>0</v>
      </c>
      <c r="I39" s="69"/>
      <c r="J39" s="69">
        <f t="shared" si="6"/>
        <v>0</v>
      </c>
      <c r="K39" s="69"/>
      <c r="L39" s="69">
        <f t="shared" si="7"/>
        <v>0</v>
      </c>
      <c r="M39" s="69">
        <f t="shared" si="5"/>
        <v>0</v>
      </c>
    </row>
    <row r="40" spans="1:14" ht="16.5" customHeight="1">
      <c r="A40" s="115"/>
      <c r="B40" s="94"/>
      <c r="C40" s="57" t="s">
        <v>352</v>
      </c>
      <c r="D40" s="124" t="s">
        <v>16</v>
      </c>
      <c r="E40" s="58">
        <v>4.8999999999999998E-3</v>
      </c>
      <c r="F40" s="69">
        <f>E40*F32</f>
        <v>2.0089999999999997E-2</v>
      </c>
      <c r="G40" s="69"/>
      <c r="H40" s="69">
        <f t="shared" si="4"/>
        <v>0</v>
      </c>
      <c r="I40" s="69"/>
      <c r="J40" s="69">
        <f t="shared" si="6"/>
        <v>0</v>
      </c>
      <c r="K40" s="69"/>
      <c r="L40" s="69">
        <f t="shared" si="7"/>
        <v>0</v>
      </c>
      <c r="M40" s="69">
        <f t="shared" si="5"/>
        <v>0</v>
      </c>
    </row>
    <row r="41" spans="1:14" s="722" customFormat="1" ht="18" customHeight="1">
      <c r="A41" s="724"/>
      <c r="B41" s="238" t="s">
        <v>23</v>
      </c>
      <c r="C41" s="157" t="s">
        <v>63</v>
      </c>
      <c r="D41" s="223" t="s">
        <v>20</v>
      </c>
      <c r="E41" s="196">
        <v>3.2</v>
      </c>
      <c r="F41" s="196">
        <f>E41*F32</f>
        <v>13.12</v>
      </c>
      <c r="G41" s="196"/>
      <c r="H41" s="196">
        <f t="shared" si="4"/>
        <v>0</v>
      </c>
      <c r="I41" s="196"/>
      <c r="J41" s="196">
        <f t="shared" si="6"/>
        <v>0</v>
      </c>
      <c r="K41" s="196"/>
      <c r="L41" s="196">
        <f t="shared" si="7"/>
        <v>0</v>
      </c>
      <c r="M41" s="196">
        <f t="shared" si="5"/>
        <v>0</v>
      </c>
      <c r="N41" s="849"/>
    </row>
    <row r="42" spans="1:14" s="722" customFormat="1" ht="18" customHeight="1">
      <c r="A42" s="724"/>
      <c r="B42" s="238" t="s">
        <v>23</v>
      </c>
      <c r="C42" s="157" t="s">
        <v>27</v>
      </c>
      <c r="D42" s="223" t="s">
        <v>20</v>
      </c>
      <c r="E42" s="196">
        <v>1</v>
      </c>
      <c r="F42" s="196">
        <f>E42*F32</f>
        <v>4.0999999999999996</v>
      </c>
      <c r="G42" s="196"/>
      <c r="H42" s="196">
        <f t="shared" si="4"/>
        <v>0</v>
      </c>
      <c r="I42" s="196"/>
      <c r="J42" s="196">
        <f t="shared" si="6"/>
        <v>0</v>
      </c>
      <c r="K42" s="196"/>
      <c r="L42" s="196">
        <f t="shared" si="7"/>
        <v>0</v>
      </c>
      <c r="M42" s="196">
        <f t="shared" si="5"/>
        <v>0</v>
      </c>
      <c r="N42" s="849"/>
    </row>
    <row r="43" spans="1:14" s="722" customFormat="1">
      <c r="A43" s="719"/>
      <c r="B43" s="238" t="s">
        <v>23</v>
      </c>
      <c r="C43" s="157" t="s">
        <v>275</v>
      </c>
      <c r="D43" s="223" t="s">
        <v>21</v>
      </c>
      <c r="E43" s="720" t="s">
        <v>35</v>
      </c>
      <c r="F43" s="196">
        <v>250</v>
      </c>
      <c r="G43" s="196"/>
      <c r="H43" s="196">
        <f t="shared" si="4"/>
        <v>0</v>
      </c>
      <c r="I43" s="196"/>
      <c r="J43" s="196"/>
      <c r="K43" s="196"/>
      <c r="L43" s="196"/>
      <c r="M43" s="196">
        <f t="shared" si="5"/>
        <v>0</v>
      </c>
      <c r="N43" s="145"/>
    </row>
    <row r="44" spans="1:14" s="722" customFormat="1" ht="18" customHeight="1">
      <c r="A44" s="724"/>
      <c r="B44" s="238" t="s">
        <v>23</v>
      </c>
      <c r="C44" s="157" t="s">
        <v>276</v>
      </c>
      <c r="D44" s="223" t="s">
        <v>20</v>
      </c>
      <c r="E44" s="251" t="s">
        <v>35</v>
      </c>
      <c r="F44" s="196">
        <v>2</v>
      </c>
      <c r="G44" s="196"/>
      <c r="H44" s="196">
        <f t="shared" si="4"/>
        <v>0</v>
      </c>
      <c r="I44" s="196"/>
      <c r="J44" s="196">
        <f t="shared" ref="J44" si="8">I44*F44</f>
        <v>0</v>
      </c>
      <c r="K44" s="196"/>
      <c r="L44" s="196">
        <f t="shared" ref="L44" si="9">K44*F44</f>
        <v>0</v>
      </c>
      <c r="M44" s="196">
        <f t="shared" si="5"/>
        <v>0</v>
      </c>
      <c r="N44" s="849"/>
    </row>
    <row r="45" spans="1:14" s="722" customFormat="1" ht="18" customHeight="1">
      <c r="A45" s="724"/>
      <c r="B45" s="238" t="s">
        <v>23</v>
      </c>
      <c r="C45" s="157" t="s">
        <v>278</v>
      </c>
      <c r="D45" s="223" t="s">
        <v>21</v>
      </c>
      <c r="E45" s="720" t="s">
        <v>35</v>
      </c>
      <c r="F45" s="196">
        <v>1</v>
      </c>
      <c r="G45" s="196"/>
      <c r="H45" s="196">
        <f t="shared" si="4"/>
        <v>0</v>
      </c>
      <c r="I45" s="196"/>
      <c r="J45" s="196"/>
      <c r="K45" s="196"/>
      <c r="L45" s="196"/>
      <c r="M45" s="196">
        <f t="shared" si="5"/>
        <v>0</v>
      </c>
      <c r="N45" s="849"/>
    </row>
    <row r="46" spans="1:14" ht="16.5" customHeight="1">
      <c r="A46" s="114"/>
      <c r="B46" s="125"/>
      <c r="C46" s="61" t="s">
        <v>17</v>
      </c>
      <c r="D46" s="125" t="s">
        <v>12</v>
      </c>
      <c r="E46" s="91">
        <v>0.4</v>
      </c>
      <c r="F46" s="90">
        <f>E46*F32</f>
        <v>1.64</v>
      </c>
      <c r="G46" s="91"/>
      <c r="H46" s="91">
        <f t="shared" si="4"/>
        <v>0</v>
      </c>
      <c r="I46" s="91"/>
      <c r="J46" s="91">
        <f t="shared" ref="J46" si="10">I46*F46</f>
        <v>0</v>
      </c>
      <c r="K46" s="91"/>
      <c r="L46" s="91">
        <f t="shared" ref="L46" si="11">K46*F46</f>
        <v>0</v>
      </c>
      <c r="M46" s="91">
        <f t="shared" si="5"/>
        <v>0</v>
      </c>
    </row>
    <row r="47" spans="1:14" ht="44.25" customHeight="1">
      <c r="A47" s="53">
        <v>3</v>
      </c>
      <c r="B47" s="87" t="s">
        <v>83</v>
      </c>
      <c r="C47" s="54" t="s">
        <v>550</v>
      </c>
      <c r="D47" s="53" t="s">
        <v>15</v>
      </c>
      <c r="E47" s="105"/>
      <c r="F47" s="93">
        <v>10.4</v>
      </c>
      <c r="G47" s="75"/>
      <c r="H47" s="75">
        <f t="shared" si="4"/>
        <v>0</v>
      </c>
      <c r="I47" s="75"/>
      <c r="J47" s="75">
        <f>I47*F47</f>
        <v>0</v>
      </c>
      <c r="K47" s="75"/>
      <c r="L47" s="75">
        <f>K47*F47</f>
        <v>0</v>
      </c>
      <c r="M47" s="75">
        <f t="shared" si="5"/>
        <v>0</v>
      </c>
    </row>
    <row r="48" spans="1:14" ht="17.25" customHeight="1">
      <c r="A48" s="63"/>
      <c r="B48" s="124" t="s">
        <v>23</v>
      </c>
      <c r="C48" s="57" t="s">
        <v>10</v>
      </c>
      <c r="D48" s="124" t="s">
        <v>15</v>
      </c>
      <c r="E48" s="58">
        <v>1</v>
      </c>
      <c r="F48" s="69">
        <f>E48*F47</f>
        <v>10.4</v>
      </c>
      <c r="G48" s="69"/>
      <c r="H48" s="69">
        <f t="shared" si="4"/>
        <v>0</v>
      </c>
      <c r="I48" s="69"/>
      <c r="J48" s="69">
        <f>I48*F48</f>
        <v>0</v>
      </c>
      <c r="K48" s="69"/>
      <c r="L48" s="69">
        <f>K48*F48</f>
        <v>0</v>
      </c>
      <c r="M48" s="69">
        <f t="shared" si="5"/>
        <v>0</v>
      </c>
    </row>
    <row r="49" spans="1:14" ht="17.25" customHeight="1">
      <c r="A49" s="63"/>
      <c r="B49" s="124"/>
      <c r="C49" s="57" t="s">
        <v>18</v>
      </c>
      <c r="D49" s="124" t="s">
        <v>12</v>
      </c>
      <c r="E49" s="58">
        <v>1.06</v>
      </c>
      <c r="F49" s="69">
        <f>E49*F47</f>
        <v>11.024000000000001</v>
      </c>
      <c r="G49" s="69"/>
      <c r="H49" s="69">
        <f t="shared" si="4"/>
        <v>0</v>
      </c>
      <c r="I49" s="69"/>
      <c r="J49" s="69">
        <f>I49*F49</f>
        <v>0</v>
      </c>
      <c r="K49" s="69"/>
      <c r="L49" s="69">
        <f>K49*F49</f>
        <v>0</v>
      </c>
      <c r="M49" s="69">
        <f t="shared" si="5"/>
        <v>0</v>
      </c>
    </row>
    <row r="50" spans="1:14" ht="15.75" customHeight="1">
      <c r="A50" s="63"/>
      <c r="B50" s="94"/>
      <c r="C50" s="57" t="s">
        <v>551</v>
      </c>
      <c r="D50" s="92" t="s">
        <v>60</v>
      </c>
      <c r="E50" s="59">
        <v>1.25</v>
      </c>
      <c r="F50" s="69">
        <f>E50*F47</f>
        <v>13</v>
      </c>
      <c r="G50" s="69"/>
      <c r="H50" s="59">
        <f t="shared" si="4"/>
        <v>0</v>
      </c>
      <c r="I50" s="59"/>
      <c r="J50" s="59"/>
      <c r="K50" s="59"/>
      <c r="L50" s="59"/>
      <c r="M50" s="59">
        <f t="shared" si="5"/>
        <v>0</v>
      </c>
    </row>
    <row r="51" spans="1:14" ht="16.5" customHeight="1">
      <c r="A51" s="108"/>
      <c r="B51" s="125"/>
      <c r="C51" s="61" t="s">
        <v>17</v>
      </c>
      <c r="D51" s="125" t="s">
        <v>12</v>
      </c>
      <c r="E51" s="62">
        <v>0.02</v>
      </c>
      <c r="F51" s="91">
        <f>E51*F47</f>
        <v>0.20800000000000002</v>
      </c>
      <c r="G51" s="91"/>
      <c r="H51" s="91">
        <f t="shared" si="4"/>
        <v>0</v>
      </c>
      <c r="I51" s="91"/>
      <c r="J51" s="91">
        <f t="shared" ref="J51" si="12">I51*F51</f>
        <v>0</v>
      </c>
      <c r="K51" s="91"/>
      <c r="L51" s="91">
        <f t="shared" ref="L51" si="13">K51*F51</f>
        <v>0</v>
      </c>
      <c r="M51" s="91">
        <f t="shared" si="5"/>
        <v>0</v>
      </c>
    </row>
    <row r="52" spans="1:14" ht="22.5" customHeight="1">
      <c r="A52" s="132"/>
      <c r="B52" s="133"/>
      <c r="C52" s="134" t="s">
        <v>346</v>
      </c>
      <c r="D52" s="135"/>
      <c r="E52" s="136"/>
      <c r="F52" s="137"/>
      <c r="G52" s="138"/>
      <c r="H52" s="139">
        <f>SUM(H27:H51)</f>
        <v>0</v>
      </c>
      <c r="I52" s="139"/>
      <c r="J52" s="139">
        <f>SUM(J27:J51)</f>
        <v>0</v>
      </c>
      <c r="K52" s="139"/>
      <c r="L52" s="139">
        <f>SUM(L27:L51)</f>
        <v>0</v>
      </c>
      <c r="M52" s="139">
        <f>SUM(M27:M51)</f>
        <v>0</v>
      </c>
    </row>
    <row r="53" spans="1:14" ht="31.5" customHeight="1">
      <c r="A53" s="140"/>
      <c r="B53" s="141"/>
      <c r="C53" s="142" t="s">
        <v>347</v>
      </c>
      <c r="D53" s="141"/>
      <c r="E53" s="143"/>
      <c r="F53" s="141"/>
      <c r="G53" s="141"/>
      <c r="H53" s="144"/>
      <c r="I53" s="141"/>
      <c r="J53" s="144"/>
      <c r="K53" s="141"/>
      <c r="L53" s="144"/>
      <c r="M53" s="144"/>
    </row>
    <row r="54" spans="1:14" ht="61.5" customHeight="1">
      <c r="A54" s="53">
        <v>1</v>
      </c>
      <c r="B54" s="87" t="s">
        <v>83</v>
      </c>
      <c r="C54" s="54" t="s">
        <v>549</v>
      </c>
      <c r="D54" s="53" t="s">
        <v>15</v>
      </c>
      <c r="E54" s="105"/>
      <c r="F54" s="93">
        <v>1.1000000000000001</v>
      </c>
      <c r="G54" s="75"/>
      <c r="H54" s="75">
        <f t="shared" ref="H54:H58" si="14">G54*F54</f>
        <v>0</v>
      </c>
      <c r="I54" s="75"/>
      <c r="J54" s="75">
        <f>I54*F54</f>
        <v>0</v>
      </c>
      <c r="K54" s="75"/>
      <c r="L54" s="75">
        <f>K54*F54</f>
        <v>0</v>
      </c>
      <c r="M54" s="75">
        <f t="shared" ref="M54:M58" si="15">L54+J54+H54</f>
        <v>0</v>
      </c>
    </row>
    <row r="55" spans="1:14" ht="17.25" customHeight="1">
      <c r="A55" s="63"/>
      <c r="B55" s="124" t="s">
        <v>23</v>
      </c>
      <c r="C55" s="57" t="s">
        <v>10</v>
      </c>
      <c r="D55" s="124" t="s">
        <v>15</v>
      </c>
      <c r="E55" s="58">
        <v>1</v>
      </c>
      <c r="F55" s="69">
        <f>E55*F54</f>
        <v>1.1000000000000001</v>
      </c>
      <c r="G55" s="69"/>
      <c r="H55" s="69">
        <f t="shared" si="14"/>
        <v>0</v>
      </c>
      <c r="I55" s="69"/>
      <c r="J55" s="69">
        <f>I55*F55</f>
        <v>0</v>
      </c>
      <c r="K55" s="69"/>
      <c r="L55" s="69">
        <f>K55*F55</f>
        <v>0</v>
      </c>
      <c r="M55" s="69">
        <f t="shared" si="15"/>
        <v>0</v>
      </c>
    </row>
    <row r="56" spans="1:14" ht="17.25" customHeight="1">
      <c r="A56" s="63"/>
      <c r="B56" s="124"/>
      <c r="C56" s="57" t="s">
        <v>18</v>
      </c>
      <c r="D56" s="124" t="s">
        <v>12</v>
      </c>
      <c r="E56" s="58">
        <v>1.06</v>
      </c>
      <c r="F56" s="69">
        <f>E56*F54</f>
        <v>1.1660000000000001</v>
      </c>
      <c r="G56" s="69"/>
      <c r="H56" s="69">
        <f t="shared" si="14"/>
        <v>0</v>
      </c>
      <c r="I56" s="69"/>
      <c r="J56" s="69">
        <f>I56*F56</f>
        <v>0</v>
      </c>
      <c r="K56" s="69"/>
      <c r="L56" s="69">
        <f>K56*F56</f>
        <v>0</v>
      </c>
      <c r="M56" s="69">
        <f t="shared" si="15"/>
        <v>0</v>
      </c>
    </row>
    <row r="57" spans="1:14" ht="15.75" customHeight="1">
      <c r="A57" s="63"/>
      <c r="B57" s="94"/>
      <c r="C57" s="57" t="s">
        <v>345</v>
      </c>
      <c r="D57" s="92" t="s">
        <v>60</v>
      </c>
      <c r="E57" s="59">
        <v>1.25</v>
      </c>
      <c r="F57" s="69">
        <f>E57*F54</f>
        <v>1.375</v>
      </c>
      <c r="G57" s="69"/>
      <c r="H57" s="59">
        <f t="shared" si="14"/>
        <v>0</v>
      </c>
      <c r="I57" s="59"/>
      <c r="J57" s="59"/>
      <c r="K57" s="59"/>
      <c r="L57" s="59"/>
      <c r="M57" s="59">
        <f t="shared" si="15"/>
        <v>0</v>
      </c>
    </row>
    <row r="58" spans="1:14" ht="16.5" customHeight="1">
      <c r="A58" s="108"/>
      <c r="B58" s="125"/>
      <c r="C58" s="61" t="s">
        <v>17</v>
      </c>
      <c r="D58" s="125" t="s">
        <v>12</v>
      </c>
      <c r="E58" s="62">
        <v>0.02</v>
      </c>
      <c r="F58" s="91">
        <f>E58*F54</f>
        <v>2.2000000000000002E-2</v>
      </c>
      <c r="G58" s="91"/>
      <c r="H58" s="91">
        <f t="shared" si="14"/>
        <v>0</v>
      </c>
      <c r="I58" s="91"/>
      <c r="J58" s="91">
        <f t="shared" ref="J58" si="16">I58*F58</f>
        <v>0</v>
      </c>
      <c r="K58" s="91"/>
      <c r="L58" s="91">
        <f t="shared" ref="L58" si="17">K58*F58</f>
        <v>0</v>
      </c>
      <c r="M58" s="91">
        <f t="shared" si="15"/>
        <v>0</v>
      </c>
    </row>
    <row r="59" spans="1:14" s="222" customFormat="1" ht="46.5" customHeight="1">
      <c r="A59" s="738">
        <v>2</v>
      </c>
      <c r="B59" s="739" t="s">
        <v>289</v>
      </c>
      <c r="C59" s="639" t="s">
        <v>540</v>
      </c>
      <c r="D59" s="694" t="s">
        <v>31</v>
      </c>
      <c r="E59" s="695"/>
      <c r="F59" s="696">
        <v>21.3</v>
      </c>
      <c r="G59" s="740"/>
      <c r="H59" s="741"/>
      <c r="I59" s="742"/>
      <c r="J59" s="743"/>
      <c r="K59" s="740"/>
      <c r="L59" s="741"/>
      <c r="M59" s="742"/>
      <c r="N59" s="850"/>
    </row>
    <row r="60" spans="1:14" s="222" customFormat="1" ht="18.75" customHeight="1">
      <c r="A60" s="734"/>
      <c r="B60" s="705"/>
      <c r="C60" s="704" t="s">
        <v>290</v>
      </c>
      <c r="D60" s="223" t="s">
        <v>31</v>
      </c>
      <c r="E60" s="706">
        <v>1</v>
      </c>
      <c r="F60" s="707">
        <f>E60*F59</f>
        <v>21.3</v>
      </c>
      <c r="G60" s="706"/>
      <c r="H60" s="707"/>
      <c r="I60" s="706"/>
      <c r="J60" s="707">
        <f>I60*F60</f>
        <v>0</v>
      </c>
      <c r="K60" s="709"/>
      <c r="L60" s="710"/>
      <c r="M60" s="706">
        <f>L60+J60+H60</f>
        <v>0</v>
      </c>
      <c r="N60" s="850"/>
    </row>
    <row r="61" spans="1:14" s="222" customFormat="1" ht="19.5" customHeight="1">
      <c r="A61" s="223"/>
      <c r="B61" s="226"/>
      <c r="C61" s="224" t="s">
        <v>25</v>
      </c>
      <c r="D61" s="227" t="s">
        <v>12</v>
      </c>
      <c r="E61" s="755">
        <v>1.35E-2</v>
      </c>
      <c r="F61" s="195">
        <f>F59*E61</f>
        <v>0.28755000000000003</v>
      </c>
      <c r="G61" s="711"/>
      <c r="H61" s="712"/>
      <c r="I61" s="711"/>
      <c r="J61" s="712"/>
      <c r="K61" s="196"/>
      <c r="L61" s="195">
        <f>F61*K61</f>
        <v>0</v>
      </c>
      <c r="M61" s="706">
        <f t="shared" ref="M61:M75" si="18">L61+J61+H61</f>
        <v>0</v>
      </c>
      <c r="N61" s="850"/>
    </row>
    <row r="62" spans="1:14" s="745" customFormat="1" ht="19.5" customHeight="1">
      <c r="A62" s="223"/>
      <c r="B62" s="653"/>
      <c r="C62" s="157" t="s">
        <v>291</v>
      </c>
      <c r="D62" s="744" t="s">
        <v>15</v>
      </c>
      <c r="E62" s="252">
        <v>0.10199999999999999</v>
      </c>
      <c r="F62" s="195">
        <f>E62*F59</f>
        <v>2.1726000000000001</v>
      </c>
      <c r="G62" s="196"/>
      <c r="H62" s="195">
        <f>G62*F62</f>
        <v>0</v>
      </c>
      <c r="I62" s="196"/>
      <c r="J62" s="195"/>
      <c r="K62" s="228"/>
      <c r="L62" s="304"/>
      <c r="M62" s="706">
        <f t="shared" si="18"/>
        <v>0</v>
      </c>
      <c r="N62" s="851"/>
    </row>
    <row r="63" spans="1:14" s="745" customFormat="1" ht="16.5" customHeight="1">
      <c r="A63" s="223"/>
      <c r="B63" s="653"/>
      <c r="C63" s="157" t="s">
        <v>301</v>
      </c>
      <c r="D63" s="744" t="s">
        <v>31</v>
      </c>
      <c r="E63" s="196">
        <v>1.1000000000000001</v>
      </c>
      <c r="F63" s="195">
        <f>E63*F59</f>
        <v>23.430000000000003</v>
      </c>
      <c r="G63" s="196"/>
      <c r="H63" s="195">
        <f>G63*F63</f>
        <v>0</v>
      </c>
      <c r="I63" s="196"/>
      <c r="J63" s="195"/>
      <c r="K63" s="746"/>
      <c r="L63" s="304">
        <f>K63*F63</f>
        <v>0</v>
      </c>
      <c r="M63" s="706">
        <f t="shared" si="18"/>
        <v>0</v>
      </c>
      <c r="N63" s="851"/>
    </row>
    <row r="64" spans="1:14" s="222" customFormat="1" ht="18" customHeight="1">
      <c r="A64" s="734"/>
      <c r="B64" s="653"/>
      <c r="C64" s="715" t="s">
        <v>300</v>
      </c>
      <c r="D64" s="705" t="s">
        <v>31</v>
      </c>
      <c r="E64" s="706">
        <v>0.11</v>
      </c>
      <c r="F64" s="707">
        <f>E64*F59</f>
        <v>2.343</v>
      </c>
      <c r="G64" s="706"/>
      <c r="H64" s="195">
        <f t="shared" ref="H64:H75" si="19">G64*F64</f>
        <v>0</v>
      </c>
      <c r="I64" s="706"/>
      <c r="J64" s="707"/>
      <c r="K64" s="746"/>
      <c r="L64" s="304">
        <f>K64*F64</f>
        <v>0</v>
      </c>
      <c r="M64" s="706">
        <f t="shared" si="18"/>
        <v>0</v>
      </c>
      <c r="N64" s="850"/>
    </row>
    <row r="65" spans="1:190" ht="18" customHeight="1">
      <c r="A65" s="155"/>
      <c r="B65" s="726"/>
      <c r="C65" s="157" t="s">
        <v>303</v>
      </c>
      <c r="D65" s="156" t="s">
        <v>29</v>
      </c>
      <c r="E65" s="270">
        <v>1.17E-2</v>
      </c>
      <c r="F65" s="158">
        <f>E65*F59</f>
        <v>0.24921000000000001</v>
      </c>
      <c r="G65" s="146"/>
      <c r="H65" s="146">
        <f t="shared" si="19"/>
        <v>0</v>
      </c>
      <c r="I65" s="146"/>
      <c r="J65" s="146">
        <f t="shared" ref="J65" si="20">I65*F65</f>
        <v>0</v>
      </c>
      <c r="K65" s="146"/>
      <c r="L65" s="146">
        <f t="shared" ref="L65" si="21">K65*F65</f>
        <v>0</v>
      </c>
      <c r="M65" s="146">
        <f t="shared" si="18"/>
        <v>0</v>
      </c>
    </row>
    <row r="66" spans="1:190" s="747" customFormat="1" ht="17.25" customHeight="1">
      <c r="A66" s="734"/>
      <c r="B66" s="734"/>
      <c r="C66" s="704" t="s">
        <v>169</v>
      </c>
      <c r="D66" s="734" t="s">
        <v>15</v>
      </c>
      <c r="E66" s="754">
        <v>0.17799999999999999</v>
      </c>
      <c r="F66" s="706">
        <f>E66*F59</f>
        <v>3.7913999999999999</v>
      </c>
      <c r="G66" s="706"/>
      <c r="H66" s="195">
        <f t="shared" si="19"/>
        <v>0</v>
      </c>
      <c r="I66" s="706"/>
      <c r="J66" s="706"/>
      <c r="K66" s="735"/>
      <c r="L66" s="657"/>
      <c r="M66" s="706">
        <f t="shared" si="18"/>
        <v>0</v>
      </c>
      <c r="N66" s="852"/>
    </row>
    <row r="67" spans="1:190" s="222" customFormat="1" ht="19.5" customHeight="1">
      <c r="A67" s="223"/>
      <c r="B67" s="227"/>
      <c r="C67" s="224" t="s">
        <v>292</v>
      </c>
      <c r="D67" s="227" t="s">
        <v>12</v>
      </c>
      <c r="E67" s="756">
        <v>6.9300000000000004E-3</v>
      </c>
      <c r="F67" s="195">
        <f>E67*F59</f>
        <v>0.14760900000000002</v>
      </c>
      <c r="G67" s="196"/>
      <c r="H67" s="195">
        <f t="shared" si="19"/>
        <v>0</v>
      </c>
      <c r="I67" s="196"/>
      <c r="J67" s="195"/>
      <c r="K67" s="303"/>
      <c r="L67" s="303"/>
      <c r="M67" s="706">
        <f t="shared" si="18"/>
        <v>0</v>
      </c>
      <c r="N67" s="850"/>
    </row>
    <row r="68" spans="1:190" ht="34.5" customHeight="1">
      <c r="A68" s="151">
        <v>3</v>
      </c>
      <c r="B68" s="268" t="s">
        <v>293</v>
      </c>
      <c r="C68" s="220" t="s">
        <v>552</v>
      </c>
      <c r="D68" s="151" t="s">
        <v>36</v>
      </c>
      <c r="E68" s="153"/>
      <c r="F68" s="814">
        <v>0.14299999999999999</v>
      </c>
      <c r="G68" s="154"/>
      <c r="H68" s="154">
        <f t="shared" si="19"/>
        <v>0</v>
      </c>
      <c r="I68" s="154"/>
      <c r="J68" s="154">
        <f t="shared" ref="J68:J71" si="22">I68*F68</f>
        <v>0</v>
      </c>
      <c r="K68" s="154"/>
      <c r="L68" s="154">
        <f t="shared" ref="L68:L71" si="23">K68*F68</f>
        <v>0</v>
      </c>
      <c r="M68" s="154">
        <f t="shared" si="18"/>
        <v>0</v>
      </c>
    </row>
    <row r="69" spans="1:190" ht="18" customHeight="1">
      <c r="A69" s="155"/>
      <c r="B69" s="156"/>
      <c r="C69" s="157" t="s">
        <v>10</v>
      </c>
      <c r="D69" s="275" t="s">
        <v>36</v>
      </c>
      <c r="E69" s="146">
        <v>1</v>
      </c>
      <c r="F69" s="758">
        <f>E69*F68</f>
        <v>0.14299999999999999</v>
      </c>
      <c r="G69" s="146"/>
      <c r="H69" s="146">
        <f t="shared" si="19"/>
        <v>0</v>
      </c>
      <c r="I69" s="146"/>
      <c r="J69" s="146">
        <f t="shared" si="22"/>
        <v>0</v>
      </c>
      <c r="K69" s="146"/>
      <c r="L69" s="146">
        <f t="shared" si="23"/>
        <v>0</v>
      </c>
      <c r="M69" s="146">
        <f t="shared" si="18"/>
        <v>0</v>
      </c>
      <c r="P69" s="748"/>
    </row>
    <row r="70" spans="1:190" ht="18" customHeight="1">
      <c r="A70" s="155"/>
      <c r="B70" s="156"/>
      <c r="C70" s="157" t="s">
        <v>25</v>
      </c>
      <c r="D70" s="156" t="s">
        <v>12</v>
      </c>
      <c r="E70" s="146">
        <v>1.4</v>
      </c>
      <c r="F70" s="158">
        <f>E70*F68</f>
        <v>0.20019999999999996</v>
      </c>
      <c r="G70" s="146"/>
      <c r="H70" s="146">
        <f t="shared" si="19"/>
        <v>0</v>
      </c>
      <c r="I70" s="146"/>
      <c r="J70" s="146">
        <f t="shared" si="22"/>
        <v>0</v>
      </c>
      <c r="K70" s="146"/>
      <c r="L70" s="146">
        <f t="shared" si="23"/>
        <v>0</v>
      </c>
      <c r="M70" s="146">
        <f t="shared" si="18"/>
        <v>0</v>
      </c>
    </row>
    <row r="71" spans="1:190" ht="15.75" customHeight="1">
      <c r="A71" s="115"/>
      <c r="B71" s="94"/>
      <c r="C71" s="57" t="s">
        <v>355</v>
      </c>
      <c r="D71" s="124" t="s">
        <v>22</v>
      </c>
      <c r="E71" s="112" t="s">
        <v>35</v>
      </c>
      <c r="F71" s="126">
        <f>1.03*0.143</f>
        <v>0.14729</v>
      </c>
      <c r="G71" s="69"/>
      <c r="H71" s="69">
        <f t="shared" si="19"/>
        <v>0</v>
      </c>
      <c r="I71" s="69"/>
      <c r="J71" s="69">
        <f t="shared" si="22"/>
        <v>0</v>
      </c>
      <c r="K71" s="69"/>
      <c r="L71" s="69">
        <f t="shared" si="23"/>
        <v>0</v>
      </c>
      <c r="M71" s="69">
        <f t="shared" si="18"/>
        <v>0</v>
      </c>
    </row>
    <row r="72" spans="1:190" s="722" customFormat="1">
      <c r="A72" s="719"/>
      <c r="B72" s="238"/>
      <c r="C72" s="157" t="s">
        <v>275</v>
      </c>
      <c r="D72" s="223" t="s">
        <v>21</v>
      </c>
      <c r="E72" s="720" t="s">
        <v>35</v>
      </c>
      <c r="F72" s="196">
        <v>130</v>
      </c>
      <c r="G72" s="196"/>
      <c r="H72" s="196">
        <f t="shared" si="19"/>
        <v>0</v>
      </c>
      <c r="I72" s="196"/>
      <c r="J72" s="196"/>
      <c r="K72" s="196"/>
      <c r="L72" s="196"/>
      <c r="M72" s="196">
        <f t="shared" si="18"/>
        <v>0</v>
      </c>
      <c r="N72" s="145"/>
    </row>
    <row r="73" spans="1:190" s="722" customFormat="1" ht="18" customHeight="1">
      <c r="A73" s="724"/>
      <c r="B73" s="238"/>
      <c r="C73" s="157" t="s">
        <v>276</v>
      </c>
      <c r="D73" s="223" t="s">
        <v>20</v>
      </c>
      <c r="E73" s="720" t="s">
        <v>35</v>
      </c>
      <c r="F73" s="196">
        <v>2</v>
      </c>
      <c r="G73" s="196"/>
      <c r="H73" s="196">
        <f t="shared" si="19"/>
        <v>0</v>
      </c>
      <c r="I73" s="196"/>
      <c r="J73" s="196">
        <f t="shared" ref="J73" si="24">I73*F73</f>
        <v>0</v>
      </c>
      <c r="K73" s="196"/>
      <c r="L73" s="196">
        <f t="shared" ref="L73" si="25">K73*F73</f>
        <v>0</v>
      </c>
      <c r="M73" s="196">
        <f t="shared" si="18"/>
        <v>0</v>
      </c>
      <c r="N73" s="849"/>
    </row>
    <row r="74" spans="1:190" s="722" customFormat="1" ht="18" customHeight="1">
      <c r="A74" s="724"/>
      <c r="B74" s="238"/>
      <c r="C74" s="157" t="s">
        <v>278</v>
      </c>
      <c r="D74" s="223" t="s">
        <v>21</v>
      </c>
      <c r="E74" s="720" t="s">
        <v>35</v>
      </c>
      <c r="F74" s="196">
        <v>1</v>
      </c>
      <c r="G74" s="196"/>
      <c r="H74" s="196">
        <f t="shared" si="19"/>
        <v>0</v>
      </c>
      <c r="I74" s="196"/>
      <c r="J74" s="196"/>
      <c r="K74" s="196"/>
      <c r="L74" s="196"/>
      <c r="M74" s="196">
        <f t="shared" si="18"/>
        <v>0</v>
      </c>
      <c r="N74" s="849"/>
    </row>
    <row r="75" spans="1:190" ht="18" customHeight="1">
      <c r="A75" s="165"/>
      <c r="B75" s="166"/>
      <c r="C75" s="167" t="s">
        <v>17</v>
      </c>
      <c r="D75" s="166" t="s">
        <v>12</v>
      </c>
      <c r="E75" s="148">
        <v>7.15</v>
      </c>
      <c r="F75" s="168">
        <f>E75*F68</f>
        <v>1.0224499999999999</v>
      </c>
      <c r="G75" s="148"/>
      <c r="H75" s="148">
        <f t="shared" si="19"/>
        <v>0</v>
      </c>
      <c r="I75" s="148"/>
      <c r="J75" s="148">
        <f t="shared" ref="J75" si="26">I75*F75</f>
        <v>0</v>
      </c>
      <c r="K75" s="148"/>
      <c r="L75" s="148">
        <f t="shared" ref="L75" si="27">K75*F75</f>
        <v>0</v>
      </c>
      <c r="M75" s="148">
        <f t="shared" si="18"/>
        <v>0</v>
      </c>
    </row>
    <row r="76" spans="1:190" s="222" customFormat="1" ht="43.5" customHeight="1">
      <c r="A76" s="219">
        <v>4</v>
      </c>
      <c r="B76" s="263" t="s">
        <v>295</v>
      </c>
      <c r="C76" s="220" t="s">
        <v>302</v>
      </c>
      <c r="D76" s="230" t="s">
        <v>31</v>
      </c>
      <c r="E76" s="231"/>
      <c r="F76" s="221">
        <v>21.3</v>
      </c>
      <c r="G76" s="749"/>
      <c r="H76" s="750"/>
      <c r="I76" s="749"/>
      <c r="J76" s="750"/>
      <c r="K76" s="749"/>
      <c r="L76" s="750"/>
      <c r="M76" s="749"/>
      <c r="N76" s="850"/>
    </row>
    <row r="77" spans="1:190" s="222" customFormat="1" ht="20.25" customHeight="1">
      <c r="A77" s="223"/>
      <c r="B77" s="223"/>
      <c r="C77" s="224" t="s">
        <v>79</v>
      </c>
      <c r="D77" s="223" t="s">
        <v>31</v>
      </c>
      <c r="E77" s="196">
        <v>1</v>
      </c>
      <c r="F77" s="195">
        <f>F76*E77</f>
        <v>21.3</v>
      </c>
      <c r="G77" s="196"/>
      <c r="H77" s="195"/>
      <c r="I77" s="196"/>
      <c r="J77" s="195">
        <f>I77*F77</f>
        <v>0</v>
      </c>
      <c r="K77" s="711"/>
      <c r="L77" s="712"/>
      <c r="M77" s="196">
        <f>L77+J77+H77</f>
        <v>0</v>
      </c>
      <c r="N77" s="850"/>
    </row>
    <row r="78" spans="1:190" ht="22.5" customHeight="1">
      <c r="A78" s="132"/>
      <c r="B78" s="133"/>
      <c r="C78" s="134" t="s">
        <v>279</v>
      </c>
      <c r="D78" s="135"/>
      <c r="E78" s="136"/>
      <c r="F78" s="137"/>
      <c r="G78" s="138"/>
      <c r="H78" s="139">
        <f>SUM(H54:H77)</f>
        <v>0</v>
      </c>
      <c r="I78" s="139"/>
      <c r="J78" s="139">
        <f>SUM(J54:J77)</f>
        <v>0</v>
      </c>
      <c r="K78" s="139"/>
      <c r="L78" s="139">
        <f>SUM(L54:L77)</f>
        <v>0</v>
      </c>
      <c r="M78" s="139">
        <f>SUM(M54:M77)</f>
        <v>0</v>
      </c>
    </row>
    <row r="79" spans="1:190" ht="28.5" customHeight="1">
      <c r="A79" s="320"/>
      <c r="B79" s="321"/>
      <c r="C79" s="322" t="s">
        <v>545</v>
      </c>
      <c r="D79" s="321"/>
      <c r="E79" s="323"/>
      <c r="F79" s="323"/>
      <c r="G79" s="323"/>
      <c r="H79" s="323"/>
      <c r="I79" s="323"/>
      <c r="J79" s="323"/>
      <c r="K79" s="323"/>
      <c r="L79" s="323"/>
      <c r="M79" s="323">
        <f t="shared" ref="M79" si="28">L79+J79+H79</f>
        <v>0</v>
      </c>
    </row>
    <row r="80" spans="1:190" s="236" customFormat="1" ht="57.75" customHeight="1">
      <c r="A80" s="219">
        <v>1</v>
      </c>
      <c r="B80" s="219" t="s">
        <v>23</v>
      </c>
      <c r="C80" s="220" t="s">
        <v>542</v>
      </c>
      <c r="D80" s="230" t="s">
        <v>142</v>
      </c>
      <c r="E80" s="231"/>
      <c r="F80" s="221">
        <v>11</v>
      </c>
      <c r="G80" s="232"/>
      <c r="H80" s="233"/>
      <c r="I80" s="234"/>
      <c r="J80" s="235"/>
      <c r="K80" s="232"/>
      <c r="L80" s="232"/>
      <c r="M80" s="234"/>
      <c r="N80" s="853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2"/>
      <c r="BR80" s="222"/>
      <c r="BS80" s="222"/>
      <c r="BT80" s="222"/>
      <c r="BU80" s="222"/>
      <c r="BV80" s="222"/>
      <c r="BW80" s="222"/>
      <c r="BX80" s="222"/>
      <c r="BY80" s="222"/>
      <c r="BZ80" s="222"/>
      <c r="CA80" s="222"/>
      <c r="CB80" s="222"/>
      <c r="CC80" s="222"/>
      <c r="CD80" s="222"/>
      <c r="CE80" s="222"/>
      <c r="CF80" s="222"/>
      <c r="CG80" s="222"/>
      <c r="CH80" s="222"/>
      <c r="CI80" s="222"/>
      <c r="CJ80" s="222"/>
      <c r="CK80" s="222"/>
      <c r="CL80" s="222"/>
      <c r="CM80" s="222"/>
      <c r="CN80" s="222"/>
      <c r="CO80" s="222"/>
      <c r="CP80" s="222"/>
      <c r="CQ80" s="222"/>
      <c r="CR80" s="222"/>
      <c r="CS80" s="222"/>
      <c r="CT80" s="222"/>
      <c r="CU80" s="222"/>
      <c r="CV80" s="222"/>
      <c r="CW80" s="222"/>
      <c r="CX80" s="222"/>
      <c r="CY80" s="222"/>
      <c r="CZ80" s="222"/>
      <c r="DA80" s="222"/>
      <c r="DB80" s="222"/>
      <c r="DC80" s="222"/>
      <c r="DD80" s="222"/>
      <c r="DE80" s="222"/>
      <c r="DF80" s="222"/>
      <c r="DG80" s="222"/>
      <c r="DH80" s="222"/>
      <c r="DI80" s="222"/>
      <c r="DJ80" s="222"/>
      <c r="DK80" s="222"/>
      <c r="DL80" s="222"/>
      <c r="DM80" s="222"/>
      <c r="DN80" s="222"/>
      <c r="DO80" s="222"/>
      <c r="DP80" s="222"/>
      <c r="DQ80" s="222"/>
      <c r="DR80" s="222"/>
      <c r="DS80" s="222"/>
      <c r="DT80" s="222"/>
      <c r="DU80" s="222"/>
      <c r="DV80" s="222"/>
      <c r="DW80" s="222"/>
      <c r="DX80" s="222"/>
      <c r="DY80" s="222"/>
      <c r="DZ80" s="222"/>
      <c r="EA80" s="222"/>
      <c r="EB80" s="222"/>
      <c r="EC80" s="222"/>
      <c r="ED80" s="222"/>
      <c r="EE80" s="222"/>
      <c r="EF80" s="222"/>
      <c r="EG80" s="222"/>
      <c r="EH80" s="222"/>
      <c r="EI80" s="222"/>
      <c r="EJ80" s="222"/>
      <c r="EK80" s="222"/>
      <c r="EL80" s="222"/>
      <c r="EM80" s="222"/>
      <c r="EN80" s="222"/>
      <c r="EO80" s="222"/>
      <c r="EP80" s="222"/>
      <c r="EQ80" s="222"/>
      <c r="ER80" s="222"/>
      <c r="ES80" s="222"/>
      <c r="ET80" s="222"/>
      <c r="EU80" s="222"/>
      <c r="EV80" s="222"/>
      <c r="EW80" s="222"/>
      <c r="EX80" s="222"/>
      <c r="EY80" s="222"/>
      <c r="EZ80" s="222"/>
      <c r="FA80" s="222"/>
      <c r="FB80" s="222"/>
      <c r="FC80" s="222"/>
      <c r="FD80" s="222"/>
      <c r="FE80" s="222"/>
      <c r="FF80" s="222"/>
      <c r="FG80" s="222"/>
      <c r="FH80" s="222"/>
      <c r="FI80" s="222"/>
      <c r="FJ80" s="222"/>
      <c r="FK80" s="222"/>
      <c r="FL80" s="222"/>
      <c r="FM80" s="222"/>
      <c r="FN80" s="222"/>
      <c r="FO80" s="222"/>
      <c r="FP80" s="222"/>
      <c r="FQ80" s="222"/>
      <c r="FR80" s="222"/>
      <c r="FS80" s="222"/>
      <c r="FT80" s="222"/>
      <c r="FU80" s="222"/>
      <c r="FV80" s="222"/>
      <c r="FW80" s="222"/>
      <c r="FX80" s="222"/>
      <c r="FY80" s="222"/>
      <c r="FZ80" s="222"/>
      <c r="GA80" s="222"/>
      <c r="GB80" s="222"/>
      <c r="GC80" s="222"/>
      <c r="GD80" s="222"/>
      <c r="GE80" s="222"/>
      <c r="GF80" s="222"/>
      <c r="GG80" s="222"/>
      <c r="GH80" s="222"/>
    </row>
    <row r="81" spans="1:190" s="236" customFormat="1" ht="17.25" customHeight="1">
      <c r="A81" s="237"/>
      <c r="B81" s="238" t="s">
        <v>23</v>
      </c>
      <c r="C81" s="224" t="s">
        <v>95</v>
      </c>
      <c r="D81" s="223" t="s">
        <v>31</v>
      </c>
      <c r="E81" s="196">
        <v>1</v>
      </c>
      <c r="F81" s="195">
        <f>E81*F80</f>
        <v>11</v>
      </c>
      <c r="G81" s="196"/>
      <c r="H81" s="196"/>
      <c r="I81" s="196"/>
      <c r="J81" s="196">
        <f>I81*F81</f>
        <v>0</v>
      </c>
      <c r="K81" s="223"/>
      <c r="L81" s="227"/>
      <c r="M81" s="196">
        <f>L81+J81+H81</f>
        <v>0</v>
      </c>
      <c r="N81" s="853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  <c r="BJ81" s="222"/>
      <c r="BK81" s="222"/>
      <c r="BL81" s="222"/>
      <c r="BM81" s="222"/>
      <c r="BN81" s="222"/>
      <c r="BO81" s="222"/>
      <c r="BP81" s="222"/>
      <c r="BQ81" s="222"/>
      <c r="BR81" s="222"/>
      <c r="BS81" s="222"/>
      <c r="BT81" s="222"/>
      <c r="BU81" s="222"/>
      <c r="BV81" s="222"/>
      <c r="BW81" s="222"/>
      <c r="BX81" s="222"/>
      <c r="BY81" s="222"/>
      <c r="BZ81" s="222"/>
      <c r="CA81" s="222"/>
      <c r="CB81" s="222"/>
      <c r="CC81" s="222"/>
      <c r="CD81" s="222"/>
      <c r="CE81" s="222"/>
      <c r="CF81" s="222"/>
      <c r="CG81" s="222"/>
      <c r="CH81" s="222"/>
      <c r="CI81" s="222"/>
      <c r="CJ81" s="222"/>
      <c r="CK81" s="222"/>
      <c r="CL81" s="222"/>
      <c r="CM81" s="222"/>
      <c r="CN81" s="222"/>
      <c r="CO81" s="222"/>
      <c r="CP81" s="222"/>
      <c r="CQ81" s="222"/>
      <c r="CR81" s="222"/>
      <c r="CS81" s="222"/>
      <c r="CT81" s="222"/>
      <c r="CU81" s="222"/>
      <c r="CV81" s="222"/>
      <c r="CW81" s="222"/>
      <c r="CX81" s="222"/>
      <c r="CY81" s="222"/>
      <c r="CZ81" s="222"/>
      <c r="DA81" s="222"/>
      <c r="DB81" s="222"/>
      <c r="DC81" s="222"/>
      <c r="DD81" s="222"/>
      <c r="DE81" s="222"/>
      <c r="DF81" s="222"/>
      <c r="DG81" s="222"/>
      <c r="DH81" s="222"/>
      <c r="DI81" s="222"/>
      <c r="DJ81" s="222"/>
      <c r="DK81" s="222"/>
      <c r="DL81" s="222"/>
      <c r="DM81" s="222"/>
      <c r="DN81" s="222"/>
      <c r="DO81" s="222"/>
      <c r="DP81" s="222"/>
      <c r="DQ81" s="222"/>
      <c r="DR81" s="222"/>
      <c r="DS81" s="222"/>
      <c r="DT81" s="222"/>
      <c r="DU81" s="222"/>
      <c r="DV81" s="222"/>
      <c r="DW81" s="222"/>
      <c r="DX81" s="222"/>
      <c r="DY81" s="222"/>
      <c r="DZ81" s="222"/>
      <c r="EA81" s="222"/>
      <c r="EB81" s="222"/>
      <c r="EC81" s="222"/>
      <c r="ED81" s="222"/>
      <c r="EE81" s="222"/>
      <c r="EF81" s="222"/>
      <c r="EG81" s="222"/>
      <c r="EH81" s="222"/>
      <c r="EI81" s="222"/>
      <c r="EJ81" s="222"/>
      <c r="EK81" s="222"/>
      <c r="EL81" s="222"/>
      <c r="EM81" s="222"/>
      <c r="EN81" s="222"/>
      <c r="EO81" s="222"/>
      <c r="EP81" s="222"/>
      <c r="EQ81" s="222"/>
      <c r="ER81" s="222"/>
      <c r="ES81" s="222"/>
      <c r="ET81" s="222"/>
      <c r="EU81" s="222"/>
      <c r="EV81" s="222"/>
      <c r="EW81" s="222"/>
      <c r="EX81" s="222"/>
      <c r="EY81" s="222"/>
      <c r="EZ81" s="222"/>
      <c r="FA81" s="222"/>
      <c r="FB81" s="222"/>
      <c r="FC81" s="222"/>
      <c r="FD81" s="222"/>
      <c r="FE81" s="222"/>
      <c r="FF81" s="222"/>
      <c r="FG81" s="222"/>
      <c r="FH81" s="222"/>
      <c r="FI81" s="222"/>
      <c r="FJ81" s="222"/>
      <c r="FK81" s="222"/>
      <c r="FL81" s="222"/>
      <c r="FM81" s="222"/>
      <c r="FN81" s="222"/>
      <c r="FO81" s="222"/>
      <c r="FP81" s="222"/>
      <c r="FQ81" s="222"/>
      <c r="FR81" s="222"/>
      <c r="FS81" s="222"/>
      <c r="FT81" s="222"/>
      <c r="FU81" s="222"/>
      <c r="FV81" s="222"/>
      <c r="FW81" s="222"/>
      <c r="FX81" s="222"/>
      <c r="FY81" s="222"/>
      <c r="FZ81" s="222"/>
      <c r="GA81" s="222"/>
      <c r="GB81" s="222"/>
      <c r="GC81" s="222"/>
      <c r="GD81" s="222"/>
      <c r="GE81" s="222"/>
      <c r="GF81" s="222"/>
      <c r="GG81" s="222"/>
      <c r="GH81" s="222"/>
    </row>
    <row r="82" spans="1:190" s="236" customFormat="1" ht="17.25" customHeight="1">
      <c r="A82" s="237"/>
      <c r="B82" s="239"/>
      <c r="C82" s="261" t="s">
        <v>246</v>
      </c>
      <c r="D82" s="229" t="s">
        <v>20</v>
      </c>
      <c r="E82" s="196">
        <v>6</v>
      </c>
      <c r="F82" s="195">
        <f>F80*E82</f>
        <v>66</v>
      </c>
      <c r="G82" s="196"/>
      <c r="H82" s="196">
        <f t="shared" ref="H82" si="29">G82*F82</f>
        <v>0</v>
      </c>
      <c r="I82" s="240"/>
      <c r="J82" s="241"/>
      <c r="K82" s="180"/>
      <c r="L82" s="242"/>
      <c r="M82" s="196">
        <f t="shared" ref="M82" si="30">L82+J82+H82</f>
        <v>0</v>
      </c>
      <c r="N82" s="853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22"/>
      <c r="BE82" s="222"/>
      <c r="BF82" s="222"/>
      <c r="BG82" s="222"/>
      <c r="BH82" s="222"/>
      <c r="BI82" s="222"/>
      <c r="BJ82" s="222"/>
      <c r="BK82" s="222"/>
      <c r="BL82" s="222"/>
      <c r="BM82" s="222"/>
      <c r="BN82" s="222"/>
      <c r="BO82" s="222"/>
      <c r="BP82" s="222"/>
      <c r="BQ82" s="222"/>
      <c r="BR82" s="222"/>
      <c r="BS82" s="222"/>
      <c r="BT82" s="222"/>
      <c r="BU82" s="222"/>
      <c r="BV82" s="222"/>
      <c r="BW82" s="222"/>
      <c r="BX82" s="222"/>
      <c r="BY82" s="222"/>
      <c r="BZ82" s="222"/>
      <c r="CA82" s="222"/>
      <c r="CB82" s="222"/>
      <c r="CC82" s="222"/>
      <c r="CD82" s="222"/>
      <c r="CE82" s="222"/>
      <c r="CF82" s="222"/>
      <c r="CG82" s="222"/>
      <c r="CH82" s="222"/>
      <c r="CI82" s="222"/>
      <c r="CJ82" s="222"/>
      <c r="CK82" s="222"/>
      <c r="CL82" s="222"/>
      <c r="CM82" s="222"/>
      <c r="CN82" s="222"/>
      <c r="CO82" s="222"/>
      <c r="CP82" s="222"/>
      <c r="CQ82" s="222"/>
      <c r="CR82" s="222"/>
      <c r="CS82" s="222"/>
      <c r="CT82" s="222"/>
      <c r="CU82" s="222"/>
      <c r="CV82" s="222"/>
      <c r="CW82" s="222"/>
      <c r="CX82" s="222"/>
      <c r="CY82" s="222"/>
      <c r="CZ82" s="222"/>
      <c r="DA82" s="222"/>
      <c r="DB82" s="222"/>
      <c r="DC82" s="222"/>
      <c r="DD82" s="222"/>
      <c r="DE82" s="222"/>
      <c r="DF82" s="222"/>
      <c r="DG82" s="222"/>
      <c r="DH82" s="222"/>
      <c r="DI82" s="222"/>
      <c r="DJ82" s="222"/>
      <c r="DK82" s="222"/>
      <c r="DL82" s="222"/>
      <c r="DM82" s="222"/>
      <c r="DN82" s="222"/>
      <c r="DO82" s="222"/>
      <c r="DP82" s="222"/>
      <c r="DQ82" s="222"/>
      <c r="DR82" s="222"/>
      <c r="DS82" s="222"/>
      <c r="DT82" s="222"/>
      <c r="DU82" s="222"/>
      <c r="DV82" s="222"/>
      <c r="DW82" s="222"/>
      <c r="DX82" s="222"/>
      <c r="DY82" s="222"/>
      <c r="DZ82" s="222"/>
      <c r="EA82" s="222"/>
      <c r="EB82" s="222"/>
      <c r="EC82" s="222"/>
      <c r="ED82" s="222"/>
      <c r="EE82" s="222"/>
      <c r="EF82" s="222"/>
      <c r="EG82" s="222"/>
      <c r="EH82" s="222"/>
      <c r="EI82" s="222"/>
      <c r="EJ82" s="222"/>
      <c r="EK82" s="222"/>
      <c r="EL82" s="222"/>
      <c r="EM82" s="222"/>
      <c r="EN82" s="222"/>
      <c r="EO82" s="222"/>
      <c r="EP82" s="222"/>
      <c r="EQ82" s="222"/>
      <c r="ER82" s="222"/>
      <c r="ES82" s="222"/>
      <c r="ET82" s="222"/>
      <c r="EU82" s="222"/>
      <c r="EV82" s="222"/>
      <c r="EW82" s="222"/>
      <c r="EX82" s="222"/>
      <c r="EY82" s="222"/>
      <c r="EZ82" s="222"/>
      <c r="FA82" s="222"/>
      <c r="FB82" s="222"/>
      <c r="FC82" s="222"/>
      <c r="FD82" s="222"/>
      <c r="FE82" s="222"/>
      <c r="FF82" s="222"/>
      <c r="FG82" s="222"/>
      <c r="FH82" s="222"/>
      <c r="FI82" s="222"/>
      <c r="FJ82" s="222"/>
      <c r="FK82" s="222"/>
      <c r="FL82" s="222"/>
      <c r="FM82" s="222"/>
      <c r="FN82" s="222"/>
      <c r="FO82" s="222"/>
      <c r="FP82" s="222"/>
      <c r="FQ82" s="222"/>
      <c r="FR82" s="222"/>
      <c r="FS82" s="222"/>
      <c r="FT82" s="222"/>
      <c r="FU82" s="222"/>
      <c r="FV82" s="222"/>
      <c r="FW82" s="222"/>
      <c r="FX82" s="222"/>
      <c r="FY82" s="222"/>
      <c r="FZ82" s="222"/>
      <c r="GA82" s="222"/>
      <c r="GB82" s="222"/>
      <c r="GC82" s="222"/>
      <c r="GD82" s="222"/>
      <c r="GE82" s="222"/>
      <c r="GF82" s="222"/>
      <c r="GG82" s="222"/>
      <c r="GH82" s="222"/>
    </row>
    <row r="83" spans="1:190" s="145" customFormat="1" ht="73.5" customHeight="1">
      <c r="A83" s="109">
        <v>2</v>
      </c>
      <c r="B83" s="243" t="s">
        <v>96</v>
      </c>
      <c r="C83" s="52" t="s">
        <v>543</v>
      </c>
      <c r="D83" s="88" t="s">
        <v>31</v>
      </c>
      <c r="E83" s="110"/>
      <c r="F83" s="176">
        <f>F80</f>
        <v>11</v>
      </c>
      <c r="G83" s="244"/>
      <c r="H83" s="245">
        <f>G83*F83</f>
        <v>0</v>
      </c>
      <c r="I83" s="244"/>
      <c r="J83" s="244">
        <f>I83*F83</f>
        <v>0</v>
      </c>
      <c r="K83" s="244"/>
      <c r="L83" s="244">
        <f t="shared" ref="L83:L89" si="31">K83*F83</f>
        <v>0</v>
      </c>
      <c r="M83" s="244">
        <f>L83+J83+H83</f>
        <v>0</v>
      </c>
    </row>
    <row r="84" spans="1:190" s="145" customFormat="1" ht="17.25" customHeight="1">
      <c r="A84" s="178"/>
      <c r="B84" s="179" t="s">
        <v>23</v>
      </c>
      <c r="C84" s="57" t="s">
        <v>10</v>
      </c>
      <c r="D84" s="66" t="s">
        <v>31</v>
      </c>
      <c r="E84" s="68">
        <v>1</v>
      </c>
      <c r="F84" s="68">
        <f>E84*F83</f>
        <v>11</v>
      </c>
      <c r="G84" s="65"/>
      <c r="H84" s="65"/>
      <c r="I84" s="68"/>
      <c r="J84" s="68">
        <f>I84*F84</f>
        <v>0</v>
      </c>
      <c r="K84" s="68"/>
      <c r="L84" s="68">
        <f t="shared" si="31"/>
        <v>0</v>
      </c>
      <c r="M84" s="68">
        <f>L84+J84+H84</f>
        <v>0</v>
      </c>
    </row>
    <row r="85" spans="1:190" s="145" customFormat="1" ht="15" customHeight="1">
      <c r="A85" s="178"/>
      <c r="B85" s="179"/>
      <c r="C85" s="57" t="s">
        <v>33</v>
      </c>
      <c r="D85" s="66" t="s">
        <v>12</v>
      </c>
      <c r="E85" s="65">
        <v>0.01</v>
      </c>
      <c r="F85" s="68">
        <f>F83*E85</f>
        <v>0.11</v>
      </c>
      <c r="G85" s="68"/>
      <c r="H85" s="246">
        <f t="shared" ref="H85:H89" si="32">G85*F85</f>
        <v>0</v>
      </c>
      <c r="I85" s="68"/>
      <c r="J85" s="68">
        <f>I85*F85</f>
        <v>0</v>
      </c>
      <c r="K85" s="68"/>
      <c r="L85" s="68">
        <f t="shared" si="31"/>
        <v>0</v>
      </c>
      <c r="M85" s="68">
        <f>L85+J85+H85</f>
        <v>0</v>
      </c>
    </row>
    <row r="86" spans="1:190" s="145" customFormat="1" ht="15.75" customHeight="1">
      <c r="A86" s="178"/>
      <c r="B86" s="226"/>
      <c r="C86" s="57" t="s">
        <v>97</v>
      </c>
      <c r="D86" s="66" t="s">
        <v>20</v>
      </c>
      <c r="E86" s="65">
        <v>0.63</v>
      </c>
      <c r="F86" s="68">
        <f>F83*E86</f>
        <v>6.93</v>
      </c>
      <c r="G86" s="228"/>
      <c r="H86" s="246">
        <f t="shared" si="32"/>
        <v>0</v>
      </c>
      <c r="I86" s="68"/>
      <c r="J86" s="68">
        <f>I86*F86</f>
        <v>0</v>
      </c>
      <c r="K86" s="247"/>
      <c r="L86" s="182">
        <f t="shared" si="31"/>
        <v>0</v>
      </c>
      <c r="M86" s="68">
        <f>L86+J86+H86</f>
        <v>0</v>
      </c>
    </row>
    <row r="87" spans="1:190" s="145" customFormat="1" ht="16.5" customHeight="1">
      <c r="A87" s="208"/>
      <c r="B87" s="209"/>
      <c r="C87" s="61" t="s">
        <v>32</v>
      </c>
      <c r="D87" s="210" t="s">
        <v>12</v>
      </c>
      <c r="E87" s="248">
        <v>1.6E-2</v>
      </c>
      <c r="F87" s="249">
        <f>F83*E87</f>
        <v>0.17599999999999999</v>
      </c>
      <c r="G87" s="249"/>
      <c r="H87" s="250">
        <f t="shared" si="32"/>
        <v>0</v>
      </c>
      <c r="I87" s="249"/>
      <c r="J87" s="249">
        <f t="shared" ref="J87" si="33">I87*F87</f>
        <v>0</v>
      </c>
      <c r="K87" s="249"/>
      <c r="L87" s="249">
        <f t="shared" si="31"/>
        <v>0</v>
      </c>
      <c r="M87" s="249">
        <f t="shared" ref="M87:M89" si="34">L87+J87+H87</f>
        <v>0</v>
      </c>
    </row>
    <row r="88" spans="1:190" ht="52.5" customHeight="1">
      <c r="A88" s="151">
        <v>3</v>
      </c>
      <c r="B88" s="792" t="s">
        <v>495</v>
      </c>
      <c r="C88" s="798" t="s">
        <v>509</v>
      </c>
      <c r="D88" s="219" t="s">
        <v>77</v>
      </c>
      <c r="E88" s="269"/>
      <c r="F88" s="269">
        <v>35.5</v>
      </c>
      <c r="G88" s="799"/>
      <c r="H88" s="800">
        <f t="shared" si="32"/>
        <v>0</v>
      </c>
      <c r="I88" s="801"/>
      <c r="J88" s="192">
        <f t="shared" ref="J88:J89" si="35">F88*I88</f>
        <v>0</v>
      </c>
      <c r="K88" s="799"/>
      <c r="L88" s="800">
        <f t="shared" si="31"/>
        <v>0</v>
      </c>
      <c r="M88" s="193">
        <f t="shared" si="34"/>
        <v>0</v>
      </c>
    </row>
    <row r="89" spans="1:190" ht="19.5" customHeight="1">
      <c r="A89" s="183"/>
      <c r="B89" s="159" t="s">
        <v>23</v>
      </c>
      <c r="C89" s="802" t="s">
        <v>10</v>
      </c>
      <c r="D89" s="223" t="s">
        <v>77</v>
      </c>
      <c r="E89" s="225">
        <v>1</v>
      </c>
      <c r="F89" s="196">
        <f>F88*E89</f>
        <v>35.5</v>
      </c>
      <c r="G89" s="196"/>
      <c r="H89" s="251">
        <f t="shared" si="32"/>
        <v>0</v>
      </c>
      <c r="I89" s="797"/>
      <c r="J89" s="195">
        <f t="shared" si="35"/>
        <v>0</v>
      </c>
      <c r="K89" s="196"/>
      <c r="L89" s="196">
        <f t="shared" si="31"/>
        <v>0</v>
      </c>
      <c r="M89" s="196">
        <f t="shared" si="34"/>
        <v>0</v>
      </c>
    </row>
    <row r="90" spans="1:190" ht="17.25" customHeight="1">
      <c r="A90" s="183"/>
      <c r="B90" s="223"/>
      <c r="C90" s="157" t="s">
        <v>33</v>
      </c>
      <c r="D90" s="223" t="s">
        <v>12</v>
      </c>
      <c r="E90" s="252">
        <v>2.8000000000000001E-2</v>
      </c>
      <c r="F90" s="196">
        <f>F88*E90</f>
        <v>0.99399999999999999</v>
      </c>
      <c r="G90" s="196"/>
      <c r="H90" s="251"/>
      <c r="I90" s="797"/>
      <c r="J90" s="803"/>
      <c r="K90" s="196"/>
      <c r="L90" s="196">
        <f>K90*F90</f>
        <v>0</v>
      </c>
      <c r="M90" s="196">
        <f>L90+J90+H90</f>
        <v>0</v>
      </c>
    </row>
    <row r="91" spans="1:190" ht="33" customHeight="1">
      <c r="A91" s="183"/>
      <c r="B91" s="159"/>
      <c r="C91" s="157" t="s">
        <v>496</v>
      </c>
      <c r="D91" s="156" t="s">
        <v>82</v>
      </c>
      <c r="E91" s="194" t="s">
        <v>35</v>
      </c>
      <c r="F91" s="215">
        <v>100</v>
      </c>
      <c r="G91" s="146"/>
      <c r="H91" s="194">
        <f t="shared" ref="H91:H92" si="36">G91*F91</f>
        <v>0</v>
      </c>
      <c r="I91" s="146"/>
      <c r="J91" s="195">
        <f t="shared" ref="J91:J92" si="37">F91*I91</f>
        <v>0</v>
      </c>
      <c r="K91" s="146"/>
      <c r="L91" s="146">
        <f t="shared" ref="L91:L92" si="38">K91*F91</f>
        <v>0</v>
      </c>
      <c r="M91" s="196">
        <f t="shared" ref="M91:M92" si="39">L91+J91+H91</f>
        <v>0</v>
      </c>
    </row>
    <row r="92" spans="1:190" ht="18" customHeight="1">
      <c r="A92" s="183"/>
      <c r="B92" s="653"/>
      <c r="C92" s="157" t="s">
        <v>497</v>
      </c>
      <c r="D92" s="223" t="s">
        <v>20</v>
      </c>
      <c r="E92" s="196">
        <v>1.5</v>
      </c>
      <c r="F92" s="196">
        <f>E92*F88</f>
        <v>53.25</v>
      </c>
      <c r="G92" s="196"/>
      <c r="H92" s="251">
        <f t="shared" si="36"/>
        <v>0</v>
      </c>
      <c r="I92" s="797"/>
      <c r="J92" s="803">
        <f t="shared" si="37"/>
        <v>0</v>
      </c>
      <c r="K92" s="196"/>
      <c r="L92" s="196">
        <f t="shared" si="38"/>
        <v>0</v>
      </c>
      <c r="M92" s="196">
        <f t="shared" si="39"/>
        <v>0</v>
      </c>
    </row>
    <row r="93" spans="1:190" ht="40.5" customHeight="1">
      <c r="A93" s="183"/>
      <c r="B93" s="804"/>
      <c r="C93" s="805" t="s">
        <v>498</v>
      </c>
      <c r="D93" s="806"/>
      <c r="E93" s="196"/>
      <c r="F93" s="813"/>
      <c r="G93" s="196"/>
      <c r="H93" s="251"/>
      <c r="I93" s="797"/>
      <c r="J93" s="803"/>
      <c r="K93" s="196"/>
      <c r="L93" s="196"/>
      <c r="M93" s="196"/>
    </row>
    <row r="94" spans="1:190" ht="19.5" customHeight="1">
      <c r="A94" s="155"/>
      <c r="B94" s="726"/>
      <c r="C94" s="157" t="s">
        <v>510</v>
      </c>
      <c r="D94" s="156" t="s">
        <v>77</v>
      </c>
      <c r="E94" s="146" t="s">
        <v>499</v>
      </c>
      <c r="F94" s="758">
        <f>1.03*105</f>
        <v>108.15</v>
      </c>
      <c r="G94" s="146"/>
      <c r="H94" s="146">
        <f t="shared" ref="H94:H112" si="40">G94*F94</f>
        <v>0</v>
      </c>
      <c r="I94" s="146"/>
      <c r="J94" s="146">
        <f t="shared" ref="J94:J97" si="41">I94*F94</f>
        <v>0</v>
      </c>
      <c r="K94" s="228"/>
      <c r="L94" s="304">
        <f t="shared" ref="L94:L97" si="42">K94*F94</f>
        <v>0</v>
      </c>
      <c r="M94" s="146">
        <f t="shared" ref="M94:M112" si="43">L94+J94+H94</f>
        <v>0</v>
      </c>
    </row>
    <row r="95" spans="1:190" ht="19.5" customHeight="1">
      <c r="A95" s="155"/>
      <c r="B95" s="726"/>
      <c r="C95" s="157" t="s">
        <v>553</v>
      </c>
      <c r="D95" s="156" t="s">
        <v>77</v>
      </c>
      <c r="E95" s="146" t="s">
        <v>499</v>
      </c>
      <c r="F95" s="758">
        <f>1.03*36</f>
        <v>37.08</v>
      </c>
      <c r="G95" s="146"/>
      <c r="H95" s="146">
        <f t="shared" ref="H95" si="44">G95*F95</f>
        <v>0</v>
      </c>
      <c r="I95" s="146"/>
      <c r="J95" s="146">
        <f t="shared" ref="J95" si="45">I95*F95</f>
        <v>0</v>
      </c>
      <c r="K95" s="228"/>
      <c r="L95" s="304">
        <f t="shared" ref="L95" si="46">K95*F95</f>
        <v>0</v>
      </c>
      <c r="M95" s="146">
        <f t="shared" ref="M95" si="47">L95+J95+H95</f>
        <v>0</v>
      </c>
    </row>
    <row r="96" spans="1:190" ht="18.75" customHeight="1">
      <c r="A96" s="155"/>
      <c r="B96" s="653"/>
      <c r="C96" s="157" t="s">
        <v>500</v>
      </c>
      <c r="D96" s="793" t="s">
        <v>36</v>
      </c>
      <c r="E96" s="146" t="s">
        <v>499</v>
      </c>
      <c r="F96" s="807">
        <f>1.03*0.035</f>
        <v>3.6050000000000006E-2</v>
      </c>
      <c r="G96" s="158"/>
      <c r="H96" s="158">
        <f t="shared" si="40"/>
        <v>0</v>
      </c>
      <c r="I96" s="158"/>
      <c r="J96" s="158">
        <f t="shared" si="41"/>
        <v>0</v>
      </c>
      <c r="K96" s="228"/>
      <c r="L96" s="304">
        <f t="shared" si="42"/>
        <v>0</v>
      </c>
      <c r="M96" s="158">
        <f t="shared" si="43"/>
        <v>0</v>
      </c>
    </row>
    <row r="97" spans="1:15" ht="16.5" customHeight="1">
      <c r="A97" s="155"/>
      <c r="B97" s="653"/>
      <c r="C97" s="157" t="s">
        <v>501</v>
      </c>
      <c r="D97" s="156" t="s">
        <v>20</v>
      </c>
      <c r="E97" s="146" t="s">
        <v>499</v>
      </c>
      <c r="F97" s="158">
        <v>5</v>
      </c>
      <c r="G97" s="146"/>
      <c r="H97" s="146">
        <f t="shared" si="40"/>
        <v>0</v>
      </c>
      <c r="I97" s="146"/>
      <c r="J97" s="146">
        <f t="shared" si="41"/>
        <v>0</v>
      </c>
      <c r="K97" s="808"/>
      <c r="L97" s="304">
        <f t="shared" si="42"/>
        <v>0</v>
      </c>
      <c r="M97" s="146">
        <f t="shared" si="43"/>
        <v>0</v>
      </c>
    </row>
    <row r="98" spans="1:15" ht="16.5" customHeight="1">
      <c r="A98" s="809"/>
      <c r="B98" s="726"/>
      <c r="C98" s="157" t="s">
        <v>278</v>
      </c>
      <c r="D98" s="156" t="s">
        <v>21</v>
      </c>
      <c r="E98" s="146" t="s">
        <v>499</v>
      </c>
      <c r="F98" s="146">
        <v>2</v>
      </c>
      <c r="G98" s="146"/>
      <c r="H98" s="146">
        <f t="shared" si="40"/>
        <v>0</v>
      </c>
      <c r="I98" s="146"/>
      <c r="J98" s="146"/>
      <c r="K98" s="808"/>
      <c r="L98" s="146">
        <f>K98*F98</f>
        <v>0</v>
      </c>
      <c r="M98" s="146">
        <f t="shared" si="43"/>
        <v>0</v>
      </c>
    </row>
    <row r="99" spans="1:15" s="722" customFormat="1" ht="41.25" customHeight="1">
      <c r="A99" s="810">
        <v>4</v>
      </c>
      <c r="B99" s="811" t="s">
        <v>80</v>
      </c>
      <c r="C99" s="798" t="s">
        <v>139</v>
      </c>
      <c r="D99" s="219" t="s">
        <v>31</v>
      </c>
      <c r="E99" s="615"/>
      <c r="F99" s="812">
        <v>21</v>
      </c>
      <c r="G99" s="269"/>
      <c r="H99" s="269">
        <f t="shared" si="40"/>
        <v>0</v>
      </c>
      <c r="I99" s="269"/>
      <c r="J99" s="269">
        <f t="shared" ref="J99:J112" si="48">I99*F99</f>
        <v>0</v>
      </c>
      <c r="K99" s="269"/>
      <c r="L99" s="269">
        <f t="shared" ref="L99:L112" si="49">K99*F99</f>
        <v>0</v>
      </c>
      <c r="M99" s="269">
        <f t="shared" si="43"/>
        <v>0</v>
      </c>
      <c r="N99" s="145"/>
    </row>
    <row r="100" spans="1:15" s="722" customFormat="1" ht="17.25" customHeight="1">
      <c r="A100" s="719"/>
      <c r="B100" s="238" t="s">
        <v>23</v>
      </c>
      <c r="C100" s="802" t="s">
        <v>10</v>
      </c>
      <c r="D100" s="223" t="s">
        <v>31</v>
      </c>
      <c r="E100" s="196">
        <v>1</v>
      </c>
      <c r="F100" s="721">
        <f>E100*F99</f>
        <v>21</v>
      </c>
      <c r="G100" s="196"/>
      <c r="H100" s="196">
        <f t="shared" si="40"/>
        <v>0</v>
      </c>
      <c r="I100" s="196"/>
      <c r="J100" s="196">
        <f t="shared" si="48"/>
        <v>0</v>
      </c>
      <c r="K100" s="196"/>
      <c r="L100" s="196">
        <f t="shared" si="49"/>
        <v>0</v>
      </c>
      <c r="M100" s="196">
        <f t="shared" si="43"/>
        <v>0</v>
      </c>
      <c r="N100" s="145"/>
      <c r="O100" s="723"/>
    </row>
    <row r="101" spans="1:15" ht="18.75" customHeight="1">
      <c r="A101" s="155"/>
      <c r="B101" s="156"/>
      <c r="C101" s="157" t="s">
        <v>18</v>
      </c>
      <c r="D101" s="156" t="s">
        <v>12</v>
      </c>
      <c r="E101" s="216">
        <v>6.8000000000000005E-2</v>
      </c>
      <c r="F101" s="158">
        <f>E101*F99</f>
        <v>1.4280000000000002</v>
      </c>
      <c r="G101" s="146"/>
      <c r="H101" s="146">
        <f t="shared" si="40"/>
        <v>0</v>
      </c>
      <c r="I101" s="146"/>
      <c r="J101" s="146">
        <f t="shared" si="48"/>
        <v>0</v>
      </c>
      <c r="K101" s="146"/>
      <c r="L101" s="146">
        <f t="shared" si="49"/>
        <v>0</v>
      </c>
      <c r="M101" s="146">
        <f t="shared" si="43"/>
        <v>0</v>
      </c>
    </row>
    <row r="102" spans="1:15" s="722" customFormat="1" ht="17.25" customHeight="1">
      <c r="A102" s="719"/>
      <c r="B102" s="238"/>
      <c r="C102" s="157" t="s">
        <v>81</v>
      </c>
      <c r="D102" s="223" t="s">
        <v>20</v>
      </c>
      <c r="E102" s="196">
        <v>0.33</v>
      </c>
      <c r="F102" s="721">
        <f>E102*F99</f>
        <v>6.9300000000000006</v>
      </c>
      <c r="G102" s="196"/>
      <c r="H102" s="196">
        <f t="shared" si="40"/>
        <v>0</v>
      </c>
      <c r="I102" s="196"/>
      <c r="J102" s="196">
        <f t="shared" si="48"/>
        <v>0</v>
      </c>
      <c r="K102" s="196"/>
      <c r="L102" s="196">
        <f t="shared" si="49"/>
        <v>0</v>
      </c>
      <c r="M102" s="196">
        <f t="shared" si="43"/>
        <v>0</v>
      </c>
      <c r="N102" s="145"/>
    </row>
    <row r="103" spans="1:15" s="722" customFormat="1" ht="39" customHeight="1">
      <c r="A103" s="810">
        <v>5</v>
      </c>
      <c r="B103" s="811" t="s">
        <v>502</v>
      </c>
      <c r="C103" s="798" t="s">
        <v>140</v>
      </c>
      <c r="D103" s="219" t="s">
        <v>31</v>
      </c>
      <c r="E103" s="615"/>
      <c r="F103" s="812">
        <v>21</v>
      </c>
      <c r="G103" s="269"/>
      <c r="H103" s="269">
        <f t="shared" si="40"/>
        <v>0</v>
      </c>
      <c r="I103" s="269"/>
      <c r="J103" s="269">
        <f t="shared" si="48"/>
        <v>0</v>
      </c>
      <c r="K103" s="269"/>
      <c r="L103" s="269">
        <f t="shared" si="49"/>
        <v>0</v>
      </c>
      <c r="M103" s="269">
        <f t="shared" si="43"/>
        <v>0</v>
      </c>
      <c r="N103" s="145"/>
    </row>
    <row r="104" spans="1:15" s="722" customFormat="1" ht="17.25" customHeight="1">
      <c r="A104" s="719"/>
      <c r="B104" s="238" t="s">
        <v>23</v>
      </c>
      <c r="C104" s="802" t="s">
        <v>10</v>
      </c>
      <c r="D104" s="223" t="s">
        <v>31</v>
      </c>
      <c r="E104" s="196">
        <v>1</v>
      </c>
      <c r="F104" s="721">
        <f>E104*F103</f>
        <v>21</v>
      </c>
      <c r="G104" s="196"/>
      <c r="H104" s="196">
        <f t="shared" si="40"/>
        <v>0</v>
      </c>
      <c r="I104" s="196"/>
      <c r="J104" s="196">
        <f t="shared" si="48"/>
        <v>0</v>
      </c>
      <c r="K104" s="196"/>
      <c r="L104" s="196">
        <f t="shared" si="49"/>
        <v>0</v>
      </c>
      <c r="M104" s="196">
        <f t="shared" si="43"/>
        <v>0</v>
      </c>
      <c r="N104" s="145"/>
      <c r="O104" s="723"/>
    </row>
    <row r="105" spans="1:15" ht="18.75" customHeight="1">
      <c r="A105" s="155"/>
      <c r="B105" s="156"/>
      <c r="C105" s="157" t="s">
        <v>18</v>
      </c>
      <c r="D105" s="156" t="s">
        <v>12</v>
      </c>
      <c r="E105" s="270">
        <v>2.5999999999999999E-3</v>
      </c>
      <c r="F105" s="158">
        <f>E105*F103</f>
        <v>5.4599999999999996E-2</v>
      </c>
      <c r="G105" s="146"/>
      <c r="H105" s="146">
        <f t="shared" si="40"/>
        <v>0</v>
      </c>
      <c r="I105" s="146"/>
      <c r="J105" s="146">
        <f t="shared" si="48"/>
        <v>0</v>
      </c>
      <c r="K105" s="146"/>
      <c r="L105" s="146">
        <f t="shared" si="49"/>
        <v>0</v>
      </c>
      <c r="M105" s="146">
        <f t="shared" si="43"/>
        <v>0</v>
      </c>
    </row>
    <row r="106" spans="1:15" s="722" customFormat="1" ht="17.25" customHeight="1">
      <c r="A106" s="719"/>
      <c r="B106" s="238"/>
      <c r="C106" s="157" t="s">
        <v>503</v>
      </c>
      <c r="D106" s="223" t="s">
        <v>20</v>
      </c>
      <c r="E106" s="252">
        <v>0.14599999999999999</v>
      </c>
      <c r="F106" s="721">
        <f>E106*F103</f>
        <v>3.0659999999999998</v>
      </c>
      <c r="G106" s="196"/>
      <c r="H106" s="196">
        <f t="shared" si="40"/>
        <v>0</v>
      </c>
      <c r="I106" s="196"/>
      <c r="J106" s="196">
        <f t="shared" si="48"/>
        <v>0</v>
      </c>
      <c r="K106" s="196"/>
      <c r="L106" s="196">
        <f t="shared" si="49"/>
        <v>0</v>
      </c>
      <c r="M106" s="196">
        <f t="shared" si="43"/>
        <v>0</v>
      </c>
      <c r="N106" s="145"/>
    </row>
    <row r="107" spans="1:15" s="722" customFormat="1" ht="17.25" customHeight="1">
      <c r="A107" s="719"/>
      <c r="B107" s="238"/>
      <c r="C107" s="157" t="s">
        <v>81</v>
      </c>
      <c r="D107" s="223" t="s">
        <v>20</v>
      </c>
      <c r="E107" s="196">
        <v>2.1899999999999999E-2</v>
      </c>
      <c r="F107" s="721">
        <f>E107*F103</f>
        <v>0.45989999999999998</v>
      </c>
      <c r="G107" s="196"/>
      <c r="H107" s="196">
        <f t="shared" si="40"/>
        <v>0</v>
      </c>
      <c r="I107" s="196"/>
      <c r="J107" s="196">
        <f t="shared" si="48"/>
        <v>0</v>
      </c>
      <c r="K107" s="196"/>
      <c r="L107" s="196">
        <f t="shared" si="49"/>
        <v>0</v>
      </c>
      <c r="M107" s="196">
        <f t="shared" si="43"/>
        <v>0</v>
      </c>
      <c r="N107" s="145"/>
    </row>
    <row r="108" spans="1:15" s="722" customFormat="1" ht="39" customHeight="1">
      <c r="A108" s="810">
        <v>6</v>
      </c>
      <c r="B108" s="811" t="s">
        <v>504</v>
      </c>
      <c r="C108" s="798" t="s">
        <v>505</v>
      </c>
      <c r="D108" s="219" t="s">
        <v>31</v>
      </c>
      <c r="E108" s="615"/>
      <c r="F108" s="812">
        <v>21</v>
      </c>
      <c r="G108" s="269"/>
      <c r="H108" s="269">
        <f t="shared" si="40"/>
        <v>0</v>
      </c>
      <c r="I108" s="269"/>
      <c r="J108" s="269">
        <f t="shared" si="48"/>
        <v>0</v>
      </c>
      <c r="K108" s="269"/>
      <c r="L108" s="269">
        <f t="shared" si="49"/>
        <v>0</v>
      </c>
      <c r="M108" s="269">
        <f t="shared" si="43"/>
        <v>0</v>
      </c>
      <c r="N108" s="145"/>
    </row>
    <row r="109" spans="1:15" s="722" customFormat="1" ht="17.25" customHeight="1">
      <c r="A109" s="719"/>
      <c r="B109" s="238" t="s">
        <v>23</v>
      </c>
      <c r="C109" s="802" t="s">
        <v>10</v>
      </c>
      <c r="D109" s="223" t="s">
        <v>31</v>
      </c>
      <c r="E109" s="196">
        <v>1</v>
      </c>
      <c r="F109" s="721">
        <f>E109*F108</f>
        <v>21</v>
      </c>
      <c r="G109" s="196"/>
      <c r="H109" s="196">
        <f t="shared" si="40"/>
        <v>0</v>
      </c>
      <c r="I109" s="196"/>
      <c r="J109" s="196">
        <f t="shared" si="48"/>
        <v>0</v>
      </c>
      <c r="K109" s="196"/>
      <c r="L109" s="196">
        <f t="shared" si="49"/>
        <v>0</v>
      </c>
      <c r="M109" s="196">
        <f t="shared" si="43"/>
        <v>0</v>
      </c>
      <c r="N109" s="145"/>
      <c r="O109" s="723"/>
    </row>
    <row r="110" spans="1:15" ht="18.75" customHeight="1">
      <c r="A110" s="155"/>
      <c r="B110" s="156"/>
      <c r="C110" s="157" t="s">
        <v>506</v>
      </c>
      <c r="D110" s="156" t="s">
        <v>12</v>
      </c>
      <c r="E110" s="270">
        <f>2*0.0014</f>
        <v>2.8E-3</v>
      </c>
      <c r="F110" s="158">
        <f>E110*F108</f>
        <v>5.8799999999999998E-2</v>
      </c>
      <c r="G110" s="146"/>
      <c r="H110" s="146">
        <f t="shared" si="40"/>
        <v>0</v>
      </c>
      <c r="I110" s="146"/>
      <c r="J110" s="146">
        <f t="shared" si="48"/>
        <v>0</v>
      </c>
      <c r="K110" s="146"/>
      <c r="L110" s="146">
        <f t="shared" si="49"/>
        <v>0</v>
      </c>
      <c r="M110" s="146">
        <f t="shared" si="43"/>
        <v>0</v>
      </c>
    </row>
    <row r="111" spans="1:15" s="722" customFormat="1" ht="17.25" customHeight="1">
      <c r="A111" s="719"/>
      <c r="B111" s="238"/>
      <c r="C111" s="157" t="s">
        <v>507</v>
      </c>
      <c r="D111" s="223" t="s">
        <v>20</v>
      </c>
      <c r="E111" s="252">
        <f>2*14.6/100</f>
        <v>0.29199999999999998</v>
      </c>
      <c r="F111" s="721">
        <f>E111*F108</f>
        <v>6.1319999999999997</v>
      </c>
      <c r="G111" s="196"/>
      <c r="H111" s="196">
        <f t="shared" si="40"/>
        <v>0</v>
      </c>
      <c r="I111" s="196"/>
      <c r="J111" s="196">
        <f t="shared" si="48"/>
        <v>0</v>
      </c>
      <c r="K111" s="196"/>
      <c r="L111" s="196">
        <f t="shared" si="49"/>
        <v>0</v>
      </c>
      <c r="M111" s="196">
        <f t="shared" si="43"/>
        <v>0</v>
      </c>
      <c r="N111" s="145"/>
    </row>
    <row r="112" spans="1:15" s="722" customFormat="1" ht="17.25" customHeight="1">
      <c r="A112" s="719"/>
      <c r="B112" s="238"/>
      <c r="C112" s="157" t="s">
        <v>508</v>
      </c>
      <c r="D112" s="223" t="s">
        <v>20</v>
      </c>
      <c r="E112" s="252">
        <f>2*0.058</f>
        <v>0.11600000000000001</v>
      </c>
      <c r="F112" s="721">
        <f>E112*F108</f>
        <v>2.4359999999999999</v>
      </c>
      <c r="G112" s="196"/>
      <c r="H112" s="196">
        <f t="shared" si="40"/>
        <v>0</v>
      </c>
      <c r="I112" s="196"/>
      <c r="J112" s="196">
        <f t="shared" si="48"/>
        <v>0</v>
      </c>
      <c r="K112" s="196"/>
      <c r="L112" s="196">
        <f t="shared" si="49"/>
        <v>0</v>
      </c>
      <c r="M112" s="196">
        <f t="shared" si="43"/>
        <v>0</v>
      </c>
      <c r="N112" s="145"/>
    </row>
    <row r="113" spans="1:14" ht="22.5" customHeight="1">
      <c r="A113" s="132"/>
      <c r="B113" s="324"/>
      <c r="C113" s="325" t="s">
        <v>376</v>
      </c>
      <c r="D113" s="135"/>
      <c r="E113" s="138"/>
      <c r="F113" s="138"/>
      <c r="G113" s="138"/>
      <c r="H113" s="326">
        <f>SUM(H80:H112)</f>
        <v>0</v>
      </c>
      <c r="I113" s="138"/>
      <c r="J113" s="326">
        <f>SUM(J80:J112)</f>
        <v>0</v>
      </c>
      <c r="K113" s="138"/>
      <c r="L113" s="326">
        <f>SUM(L80:L112)</f>
        <v>0</v>
      </c>
      <c r="M113" s="326">
        <f>SUM(M80:M112)</f>
        <v>0</v>
      </c>
    </row>
    <row r="114" spans="1:14" ht="62.25" customHeight="1">
      <c r="A114" s="19"/>
      <c r="B114" s="3"/>
      <c r="C114" s="79" t="s">
        <v>541</v>
      </c>
      <c r="D114" s="76"/>
      <c r="E114" s="81"/>
      <c r="F114" s="77"/>
      <c r="G114" s="84"/>
      <c r="H114" s="77">
        <f>H113+H78+H52+H25</f>
        <v>0</v>
      </c>
      <c r="I114" s="77"/>
      <c r="J114" s="84">
        <f>J113+J78+J52+J25</f>
        <v>0</v>
      </c>
      <c r="K114" s="77"/>
      <c r="L114" s="77">
        <f>L113+L78+L52+L25</f>
        <v>0</v>
      </c>
      <c r="M114" s="77">
        <f>M113+M78+M52+M25</f>
        <v>0</v>
      </c>
    </row>
    <row r="115" spans="1:14" ht="37.5" customHeight="1">
      <c r="A115" s="73"/>
      <c r="B115" s="74"/>
      <c r="C115" s="80" t="s">
        <v>84</v>
      </c>
      <c r="D115" s="76"/>
      <c r="E115" s="82" t="s">
        <v>200</v>
      </c>
      <c r="F115" s="77"/>
      <c r="G115" s="77"/>
      <c r="H115" s="77"/>
      <c r="I115" s="77"/>
      <c r="J115" s="77"/>
      <c r="K115" s="77"/>
      <c r="L115" s="77"/>
      <c r="M115" s="77"/>
    </row>
    <row r="116" spans="1:14" ht="25.5" customHeight="1">
      <c r="A116" s="73"/>
      <c r="B116" s="74"/>
      <c r="C116" s="79" t="s">
        <v>5</v>
      </c>
      <c r="D116" s="76"/>
      <c r="E116" s="81"/>
      <c r="F116" s="77"/>
      <c r="G116" s="77"/>
      <c r="H116" s="77"/>
      <c r="I116" s="77"/>
      <c r="J116" s="77"/>
      <c r="K116" s="77"/>
      <c r="L116" s="77"/>
      <c r="M116" s="77"/>
    </row>
    <row r="117" spans="1:14" ht="24" customHeight="1">
      <c r="A117" s="73"/>
      <c r="B117" s="74"/>
      <c r="C117" s="79" t="s">
        <v>64</v>
      </c>
      <c r="D117" s="76"/>
      <c r="E117" s="82" t="s">
        <v>200</v>
      </c>
      <c r="F117" s="77"/>
      <c r="G117" s="77"/>
      <c r="H117" s="77"/>
      <c r="I117" s="77"/>
      <c r="J117" s="77"/>
      <c r="K117" s="77"/>
      <c r="L117" s="77"/>
      <c r="M117" s="77"/>
    </row>
    <row r="118" spans="1:14" ht="25.5" customHeight="1">
      <c r="A118" s="73"/>
      <c r="B118" s="74"/>
      <c r="C118" s="79" t="s">
        <v>5</v>
      </c>
      <c r="D118" s="76"/>
      <c r="E118" s="81"/>
      <c r="F118" s="77"/>
      <c r="G118" s="77"/>
      <c r="H118" s="77"/>
      <c r="I118" s="77"/>
      <c r="J118" s="77"/>
      <c r="K118" s="77"/>
      <c r="L118" s="77"/>
      <c r="M118" s="77"/>
    </row>
    <row r="119" spans="1:14" ht="25.5" customHeight="1">
      <c r="A119" s="73"/>
      <c r="B119" s="74"/>
      <c r="C119" s="80" t="s">
        <v>59</v>
      </c>
      <c r="D119" s="76"/>
      <c r="E119" s="82" t="s">
        <v>200</v>
      </c>
      <c r="F119" s="77"/>
      <c r="G119" s="77"/>
      <c r="H119" s="77"/>
      <c r="I119" s="77"/>
      <c r="J119" s="77"/>
      <c r="K119" s="77"/>
      <c r="L119" s="77"/>
      <c r="M119" s="77"/>
    </row>
    <row r="120" spans="1:14" ht="58.5" customHeight="1">
      <c r="A120" s="73"/>
      <c r="B120" s="74"/>
      <c r="C120" s="79" t="s">
        <v>5</v>
      </c>
      <c r="D120" s="70"/>
      <c r="E120" s="71"/>
      <c r="F120" s="72"/>
      <c r="G120" s="72"/>
      <c r="H120" s="72"/>
      <c r="I120" s="72"/>
      <c r="J120" s="72"/>
      <c r="K120" s="72"/>
      <c r="L120" s="72"/>
      <c r="M120" s="78"/>
      <c r="N120" s="870"/>
    </row>
  </sheetData>
  <autoFilter ref="A9:M52" xr:uid="{00000000-0009-0000-0000-000003000000}"/>
  <mergeCells count="18">
    <mergeCell ref="K7:L7"/>
    <mergeCell ref="M7:M8"/>
    <mergeCell ref="A6:B6"/>
    <mergeCell ref="H6:J6"/>
    <mergeCell ref="K6:L6"/>
    <mergeCell ref="A7:A8"/>
    <mergeCell ref="B7:B8"/>
    <mergeCell ref="C7:C8"/>
    <mergeCell ref="D7:D8"/>
    <mergeCell ref="E7:F7"/>
    <mergeCell ref="G7:H7"/>
    <mergeCell ref="I7:J7"/>
    <mergeCell ref="A1:M1"/>
    <mergeCell ref="A2:M2"/>
    <mergeCell ref="A4:M4"/>
    <mergeCell ref="A5:B5"/>
    <mergeCell ref="H5:J5"/>
    <mergeCell ref="K5:L5"/>
  </mergeCells>
  <pageMargins left="0.59055118110236227" right="0.19685039370078741" top="0.39370078740157483" bottom="0.39370078740157483" header="0.43307086614173229" footer="0.15748031496062992"/>
  <pageSetup paperSize="9" scale="91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2CE1D-3562-4CBC-A87F-86670ECC1227}">
  <sheetPr>
    <tabColor theme="6" tint="0.59999389629810485"/>
  </sheetPr>
  <dimension ref="A1:W54"/>
  <sheetViews>
    <sheetView showZeros="0" topLeftCell="A37" zoomScaleNormal="100" workbookViewId="0">
      <selection activeCell="P46" sqref="P46"/>
    </sheetView>
  </sheetViews>
  <sheetFormatPr defaultColWidth="9.125" defaultRowHeight="15.75"/>
  <cols>
    <col min="1" max="1" width="3.125" style="5" customWidth="1"/>
    <col min="2" max="2" width="8.625" style="4" customWidth="1"/>
    <col min="3" max="3" width="45.625" style="4" customWidth="1"/>
    <col min="4" max="4" width="6.875" style="4" customWidth="1"/>
    <col min="5" max="5" width="8.375" style="12" customWidth="1"/>
    <col min="6" max="6" width="10" style="13" customWidth="1"/>
    <col min="7" max="7" width="7.875" style="1" customWidth="1"/>
    <col min="8" max="8" width="13.75" style="7" customWidth="1"/>
    <col min="9" max="9" width="7.75" style="1" customWidth="1"/>
    <col min="10" max="10" width="11.75" style="7" customWidth="1"/>
    <col min="11" max="11" width="6.375" style="1" customWidth="1"/>
    <col min="12" max="12" width="11.125" style="7" customWidth="1"/>
    <col min="13" max="13" width="13.75" style="7" customWidth="1"/>
    <col min="14" max="14" width="13.125" style="9" customWidth="1"/>
    <col min="15" max="16384" width="9.125" style="1"/>
  </cols>
  <sheetData>
    <row r="1" spans="1:23" ht="26.25" customHeight="1">
      <c r="A1" s="905" t="s">
        <v>533</v>
      </c>
      <c r="B1" s="905"/>
      <c r="C1" s="906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"/>
    </row>
    <row r="2" spans="1:23" ht="24" customHeight="1">
      <c r="A2" s="896" t="s">
        <v>339</v>
      </c>
      <c r="B2" s="896"/>
      <c r="C2" s="907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"/>
    </row>
    <row r="3" spans="1:23" ht="14.25" customHeight="1">
      <c r="C3" s="47"/>
      <c r="E3" s="1"/>
      <c r="F3" s="8"/>
      <c r="H3" s="1"/>
      <c r="J3" s="1"/>
      <c r="L3" s="1"/>
      <c r="M3" s="48"/>
      <c r="N3" s="1"/>
    </row>
    <row r="4" spans="1:23" ht="27" customHeight="1">
      <c r="A4" s="908" t="s">
        <v>534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1"/>
    </row>
    <row r="5" spans="1:23" ht="21.75" customHeight="1">
      <c r="A5" s="909" t="s">
        <v>13</v>
      </c>
      <c r="B5" s="909"/>
      <c r="C5" s="49" t="s">
        <v>70</v>
      </c>
      <c r="D5" s="789"/>
      <c r="E5" s="2"/>
      <c r="F5" s="2"/>
      <c r="G5" s="2"/>
      <c r="H5" s="910" t="s">
        <v>71</v>
      </c>
      <c r="I5" s="910"/>
      <c r="J5" s="910"/>
      <c r="K5" s="911">
        <f>M51</f>
        <v>0</v>
      </c>
      <c r="L5" s="912"/>
      <c r="M5" s="2" t="s">
        <v>12</v>
      </c>
      <c r="N5" s="1"/>
    </row>
    <row r="6" spans="1:23" ht="21.75" customHeight="1">
      <c r="A6" s="902"/>
      <c r="B6" s="902"/>
      <c r="C6" s="50"/>
      <c r="D6" s="788"/>
      <c r="E6" s="10"/>
      <c r="F6" s="10"/>
      <c r="G6" s="2"/>
      <c r="H6" s="903" t="s">
        <v>58</v>
      </c>
      <c r="I6" s="903"/>
      <c r="J6" s="903"/>
      <c r="K6" s="904">
        <f>J45</f>
        <v>0</v>
      </c>
      <c r="L6" s="904"/>
      <c r="M6" s="2" t="s">
        <v>12</v>
      </c>
      <c r="N6" s="1"/>
    </row>
    <row r="7" spans="1:23" ht="35.25" customHeight="1">
      <c r="A7" s="915" t="s">
        <v>11</v>
      </c>
      <c r="B7" s="913" t="s">
        <v>0</v>
      </c>
      <c r="C7" s="913" t="s">
        <v>1</v>
      </c>
      <c r="D7" s="916" t="s">
        <v>6</v>
      </c>
      <c r="E7" s="913" t="s">
        <v>2</v>
      </c>
      <c r="F7" s="913"/>
      <c r="G7" s="913" t="s">
        <v>4</v>
      </c>
      <c r="H7" s="913"/>
      <c r="I7" s="913" t="s">
        <v>3</v>
      </c>
      <c r="J7" s="913"/>
      <c r="K7" s="913" t="s">
        <v>9</v>
      </c>
      <c r="L7" s="913"/>
      <c r="M7" s="914" t="s">
        <v>5</v>
      </c>
    </row>
    <row r="8" spans="1:23" ht="30" customHeight="1">
      <c r="A8" s="915"/>
      <c r="B8" s="913"/>
      <c r="C8" s="913"/>
      <c r="D8" s="916"/>
      <c r="E8" s="18" t="s">
        <v>8</v>
      </c>
      <c r="F8" s="787" t="s">
        <v>7</v>
      </c>
      <c r="G8" s="787" t="s">
        <v>8</v>
      </c>
      <c r="H8" s="17" t="s">
        <v>7</v>
      </c>
      <c r="I8" s="787" t="s">
        <v>8</v>
      </c>
      <c r="J8" s="17" t="s">
        <v>7</v>
      </c>
      <c r="K8" s="787" t="s">
        <v>8</v>
      </c>
      <c r="L8" s="17" t="s">
        <v>7</v>
      </c>
      <c r="M8" s="914"/>
    </row>
    <row r="9" spans="1:23" ht="21" customHeight="1">
      <c r="A9" s="16">
        <v>1</v>
      </c>
      <c r="B9" s="15">
        <v>2</v>
      </c>
      <c r="C9" s="15">
        <v>3</v>
      </c>
      <c r="D9" s="15">
        <v>4</v>
      </c>
      <c r="E9" s="327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</row>
    <row r="10" spans="1:23" s="499" customFormat="1" ht="31.5" customHeight="1">
      <c r="A10" s="610"/>
      <c r="B10" s="610"/>
      <c r="C10" s="611" t="s">
        <v>546</v>
      </c>
      <c r="D10" s="610"/>
      <c r="E10" s="612"/>
      <c r="F10" s="612"/>
      <c r="G10" s="612"/>
      <c r="H10" s="612"/>
      <c r="I10" s="612"/>
      <c r="J10" s="612"/>
      <c r="K10" s="612"/>
      <c r="L10" s="612"/>
      <c r="M10" s="612"/>
      <c r="N10" s="496"/>
      <c r="O10" s="497"/>
      <c r="P10" s="497"/>
      <c r="Q10" s="498"/>
      <c r="R10" s="498"/>
      <c r="S10" s="498"/>
      <c r="T10" s="498"/>
      <c r="U10" s="498"/>
      <c r="V10" s="498"/>
      <c r="W10" s="498"/>
    </row>
    <row r="11" spans="1:23" ht="47.25" customHeight="1">
      <c r="A11" s="53">
        <v>1</v>
      </c>
      <c r="B11" s="87" t="s">
        <v>83</v>
      </c>
      <c r="C11" s="54" t="s">
        <v>514</v>
      </c>
      <c r="D11" s="53" t="s">
        <v>15</v>
      </c>
      <c r="E11" s="105"/>
      <c r="F11" s="93">
        <v>0.8</v>
      </c>
      <c r="G11" s="75"/>
      <c r="H11" s="75">
        <f t="shared" ref="H11:H15" si="0">G11*F11</f>
        <v>0</v>
      </c>
      <c r="I11" s="75"/>
      <c r="J11" s="75">
        <f>I11*F11</f>
        <v>0</v>
      </c>
      <c r="K11" s="75"/>
      <c r="L11" s="75">
        <f>K11*F11</f>
        <v>0</v>
      </c>
      <c r="M11" s="75">
        <f t="shared" ref="M11:M15" si="1">L11+J11+H11</f>
        <v>0</v>
      </c>
    </row>
    <row r="12" spans="1:23" ht="17.25" customHeight="1">
      <c r="A12" s="63"/>
      <c r="B12" s="124" t="s">
        <v>23</v>
      </c>
      <c r="C12" s="57" t="s">
        <v>10</v>
      </c>
      <c r="D12" s="124" t="s">
        <v>15</v>
      </c>
      <c r="E12" s="58">
        <v>1</v>
      </c>
      <c r="F12" s="69">
        <f>E12*F11</f>
        <v>0.8</v>
      </c>
      <c r="G12" s="69"/>
      <c r="H12" s="69">
        <f t="shared" si="0"/>
        <v>0</v>
      </c>
      <c r="I12" s="69"/>
      <c r="J12" s="69">
        <f>I12*F12</f>
        <v>0</v>
      </c>
      <c r="K12" s="69"/>
      <c r="L12" s="69">
        <f>K12*F12</f>
        <v>0</v>
      </c>
      <c r="M12" s="69">
        <f t="shared" si="1"/>
        <v>0</v>
      </c>
    </row>
    <row r="13" spans="1:23" ht="17.25" customHeight="1">
      <c r="A13" s="63"/>
      <c r="B13" s="124"/>
      <c r="C13" s="57" t="s">
        <v>18</v>
      </c>
      <c r="D13" s="124" t="s">
        <v>12</v>
      </c>
      <c r="E13" s="58">
        <v>1.06</v>
      </c>
      <c r="F13" s="69">
        <f>E13*F11</f>
        <v>0.84800000000000009</v>
      </c>
      <c r="G13" s="69"/>
      <c r="H13" s="69">
        <f t="shared" si="0"/>
        <v>0</v>
      </c>
      <c r="I13" s="69"/>
      <c r="J13" s="69">
        <f>I13*F13</f>
        <v>0</v>
      </c>
      <c r="K13" s="69"/>
      <c r="L13" s="69">
        <f>K13*F13</f>
        <v>0</v>
      </c>
      <c r="M13" s="69">
        <f t="shared" si="1"/>
        <v>0</v>
      </c>
    </row>
    <row r="14" spans="1:23" ht="15.75" customHeight="1">
      <c r="A14" s="63"/>
      <c r="B14" s="94"/>
      <c r="C14" s="57" t="s">
        <v>345</v>
      </c>
      <c r="D14" s="92" t="s">
        <v>60</v>
      </c>
      <c r="E14" s="59">
        <v>1.25</v>
      </c>
      <c r="F14" s="69">
        <f>E14*F11</f>
        <v>1</v>
      </c>
      <c r="G14" s="69"/>
      <c r="H14" s="59">
        <f t="shared" si="0"/>
        <v>0</v>
      </c>
      <c r="I14" s="59"/>
      <c r="J14" s="59"/>
      <c r="K14" s="59"/>
      <c r="L14" s="59"/>
      <c r="M14" s="59">
        <f t="shared" si="1"/>
        <v>0</v>
      </c>
    </row>
    <row r="15" spans="1:23" ht="16.5" customHeight="1">
      <c r="A15" s="108"/>
      <c r="B15" s="125"/>
      <c r="C15" s="61" t="s">
        <v>17</v>
      </c>
      <c r="D15" s="125" t="s">
        <v>12</v>
      </c>
      <c r="E15" s="62">
        <v>0.02</v>
      </c>
      <c r="F15" s="91">
        <f>E15*F11</f>
        <v>1.6E-2</v>
      </c>
      <c r="G15" s="91"/>
      <c r="H15" s="91">
        <f t="shared" si="0"/>
        <v>0</v>
      </c>
      <c r="I15" s="91"/>
      <c r="J15" s="91">
        <f t="shared" ref="J15" si="2">I15*F15</f>
        <v>0</v>
      </c>
      <c r="K15" s="91"/>
      <c r="L15" s="91">
        <f t="shared" ref="L15" si="3">K15*F15</f>
        <v>0</v>
      </c>
      <c r="M15" s="91">
        <f t="shared" si="1"/>
        <v>0</v>
      </c>
    </row>
    <row r="16" spans="1:23" s="222" customFormat="1" ht="46.5" customHeight="1">
      <c r="A16" s="738">
        <v>2</v>
      </c>
      <c r="B16" s="739" t="s">
        <v>289</v>
      </c>
      <c r="C16" s="639" t="s">
        <v>296</v>
      </c>
      <c r="D16" s="694" t="s">
        <v>31</v>
      </c>
      <c r="E16" s="695"/>
      <c r="F16" s="696">
        <v>8</v>
      </c>
      <c r="G16" s="740"/>
      <c r="H16" s="741"/>
      <c r="I16" s="742"/>
      <c r="J16" s="743"/>
      <c r="K16" s="740"/>
      <c r="L16" s="741"/>
      <c r="M16" s="742"/>
      <c r="N16" s="850"/>
    </row>
    <row r="17" spans="1:16" s="222" customFormat="1" ht="18.75" customHeight="1">
      <c r="A17" s="734"/>
      <c r="B17" s="705"/>
      <c r="C17" s="704" t="s">
        <v>290</v>
      </c>
      <c r="D17" s="223" t="s">
        <v>31</v>
      </c>
      <c r="E17" s="706">
        <v>1</v>
      </c>
      <c r="F17" s="707">
        <f>E17*F16</f>
        <v>8</v>
      </c>
      <c r="G17" s="706"/>
      <c r="H17" s="707"/>
      <c r="I17" s="706"/>
      <c r="J17" s="707">
        <f>I17*F17</f>
        <v>0</v>
      </c>
      <c r="K17" s="709"/>
      <c r="L17" s="710"/>
      <c r="M17" s="706">
        <f>L17+J17+H17</f>
        <v>0</v>
      </c>
      <c r="N17" s="850"/>
    </row>
    <row r="18" spans="1:16" s="222" customFormat="1" ht="19.5" customHeight="1">
      <c r="A18" s="223"/>
      <c r="B18" s="226"/>
      <c r="C18" s="224" t="s">
        <v>25</v>
      </c>
      <c r="D18" s="227" t="s">
        <v>12</v>
      </c>
      <c r="E18" s="755">
        <v>1.35E-2</v>
      </c>
      <c r="F18" s="195">
        <f>F16*E18</f>
        <v>0.108</v>
      </c>
      <c r="G18" s="711"/>
      <c r="H18" s="712"/>
      <c r="I18" s="711"/>
      <c r="J18" s="712"/>
      <c r="K18" s="196"/>
      <c r="L18" s="195">
        <f>F18*K18</f>
        <v>0</v>
      </c>
      <c r="M18" s="706">
        <f t="shared" ref="M18:M32" si="4">L18+J18+H18</f>
        <v>0</v>
      </c>
      <c r="N18" s="850"/>
    </row>
    <row r="19" spans="1:16" s="745" customFormat="1" ht="19.5" customHeight="1">
      <c r="A19" s="223"/>
      <c r="B19" s="653"/>
      <c r="C19" s="157" t="s">
        <v>291</v>
      </c>
      <c r="D19" s="744" t="s">
        <v>15</v>
      </c>
      <c r="E19" s="252">
        <v>0.20399999999999999</v>
      </c>
      <c r="F19" s="195">
        <f>E19*F16</f>
        <v>1.6319999999999999</v>
      </c>
      <c r="G19" s="196"/>
      <c r="H19" s="195">
        <f>G19*F19</f>
        <v>0</v>
      </c>
      <c r="I19" s="196"/>
      <c r="J19" s="195"/>
      <c r="K19" s="228"/>
      <c r="L19" s="304"/>
      <c r="M19" s="706">
        <f t="shared" si="4"/>
        <v>0</v>
      </c>
      <c r="N19" s="851"/>
    </row>
    <row r="20" spans="1:16" s="745" customFormat="1" ht="16.5" customHeight="1">
      <c r="A20" s="223"/>
      <c r="B20" s="653"/>
      <c r="C20" s="157" t="s">
        <v>301</v>
      </c>
      <c r="D20" s="744" t="s">
        <v>31</v>
      </c>
      <c r="E20" s="196">
        <v>1.1000000000000001</v>
      </c>
      <c r="F20" s="195">
        <f>E20*F16</f>
        <v>8.8000000000000007</v>
      </c>
      <c r="G20" s="196"/>
      <c r="H20" s="195">
        <f>G20*F20</f>
        <v>0</v>
      </c>
      <c r="I20" s="196"/>
      <c r="J20" s="195"/>
      <c r="K20" s="746"/>
      <c r="L20" s="304">
        <f>K20*F20</f>
        <v>0</v>
      </c>
      <c r="M20" s="706">
        <f t="shared" si="4"/>
        <v>0</v>
      </c>
      <c r="N20" s="851"/>
    </row>
    <row r="21" spans="1:16" s="222" customFormat="1" ht="18" customHeight="1">
      <c r="A21" s="734"/>
      <c r="B21" s="653"/>
      <c r="C21" s="715" t="s">
        <v>300</v>
      </c>
      <c r="D21" s="705" t="s">
        <v>31</v>
      </c>
      <c r="E21" s="706">
        <v>0.11</v>
      </c>
      <c r="F21" s="707">
        <f>E21*F16</f>
        <v>0.88</v>
      </c>
      <c r="G21" s="706"/>
      <c r="H21" s="195">
        <f t="shared" ref="H21:H32" si="5">G21*F21</f>
        <v>0</v>
      </c>
      <c r="I21" s="706"/>
      <c r="J21" s="707"/>
      <c r="K21" s="746"/>
      <c r="L21" s="304">
        <f>K21*F21</f>
        <v>0</v>
      </c>
      <c r="M21" s="706">
        <f t="shared" si="4"/>
        <v>0</v>
      </c>
      <c r="N21" s="850"/>
    </row>
    <row r="22" spans="1:16" ht="18" customHeight="1">
      <c r="A22" s="155"/>
      <c r="B22" s="726"/>
      <c r="C22" s="157" t="s">
        <v>303</v>
      </c>
      <c r="D22" s="156" t="s">
        <v>29</v>
      </c>
      <c r="E22" s="270">
        <v>1.17E-2</v>
      </c>
      <c r="F22" s="158">
        <f>E22*F16</f>
        <v>9.3600000000000003E-2</v>
      </c>
      <c r="G22" s="146"/>
      <c r="H22" s="146">
        <f t="shared" si="5"/>
        <v>0</v>
      </c>
      <c r="I22" s="146"/>
      <c r="J22" s="146">
        <f t="shared" ref="J22" si="6">I22*F22</f>
        <v>0</v>
      </c>
      <c r="K22" s="146"/>
      <c r="L22" s="146">
        <f t="shared" ref="L22" si="7">K22*F22</f>
        <v>0</v>
      </c>
      <c r="M22" s="146">
        <f t="shared" si="4"/>
        <v>0</v>
      </c>
    </row>
    <row r="23" spans="1:16" s="747" customFormat="1" ht="17.25" customHeight="1">
      <c r="A23" s="734"/>
      <c r="B23" s="734"/>
      <c r="C23" s="704" t="s">
        <v>169</v>
      </c>
      <c r="D23" s="734" t="s">
        <v>15</v>
      </c>
      <c r="E23" s="754">
        <v>0.17799999999999999</v>
      </c>
      <c r="F23" s="706">
        <f>E23*F16</f>
        <v>1.4239999999999999</v>
      </c>
      <c r="G23" s="706"/>
      <c r="H23" s="195">
        <f t="shared" si="5"/>
        <v>0</v>
      </c>
      <c r="I23" s="706"/>
      <c r="J23" s="706"/>
      <c r="K23" s="735"/>
      <c r="L23" s="657"/>
      <c r="M23" s="706">
        <f t="shared" si="4"/>
        <v>0</v>
      </c>
      <c r="N23" s="852"/>
    </row>
    <row r="24" spans="1:16" s="222" customFormat="1" ht="19.5" customHeight="1">
      <c r="A24" s="223"/>
      <c r="B24" s="227"/>
      <c r="C24" s="224" t="s">
        <v>292</v>
      </c>
      <c r="D24" s="227" t="s">
        <v>12</v>
      </c>
      <c r="E24" s="756">
        <v>6.9300000000000004E-3</v>
      </c>
      <c r="F24" s="195">
        <f>E24*F16</f>
        <v>5.5440000000000003E-2</v>
      </c>
      <c r="G24" s="196"/>
      <c r="H24" s="195">
        <f t="shared" si="5"/>
        <v>0</v>
      </c>
      <c r="I24" s="196"/>
      <c r="J24" s="195"/>
      <c r="K24" s="303"/>
      <c r="L24" s="303"/>
      <c r="M24" s="706">
        <f t="shared" si="4"/>
        <v>0</v>
      </c>
      <c r="N24" s="850"/>
    </row>
    <row r="25" spans="1:16" ht="34.5" customHeight="1">
      <c r="A25" s="151">
        <v>3</v>
      </c>
      <c r="B25" s="268" t="s">
        <v>293</v>
      </c>
      <c r="C25" s="220" t="s">
        <v>294</v>
      </c>
      <c r="D25" s="151" t="s">
        <v>36</v>
      </c>
      <c r="E25" s="153"/>
      <c r="F25" s="814">
        <v>5.3999999999999999E-2</v>
      </c>
      <c r="G25" s="154"/>
      <c r="H25" s="154">
        <f t="shared" si="5"/>
        <v>0</v>
      </c>
      <c r="I25" s="154"/>
      <c r="J25" s="154">
        <f t="shared" ref="J25:J28" si="8">I25*F25</f>
        <v>0</v>
      </c>
      <c r="K25" s="154"/>
      <c r="L25" s="154">
        <f t="shared" ref="L25:L28" si="9">K25*F25</f>
        <v>0</v>
      </c>
      <c r="M25" s="154">
        <f t="shared" si="4"/>
        <v>0</v>
      </c>
    </row>
    <row r="26" spans="1:16" ht="18" customHeight="1">
      <c r="A26" s="155"/>
      <c r="B26" s="156"/>
      <c r="C26" s="157" t="s">
        <v>10</v>
      </c>
      <c r="D26" s="275" t="s">
        <v>36</v>
      </c>
      <c r="E26" s="146">
        <v>1</v>
      </c>
      <c r="F26" s="758">
        <f>E26*F25</f>
        <v>5.3999999999999999E-2</v>
      </c>
      <c r="G26" s="146"/>
      <c r="H26" s="146">
        <f t="shared" si="5"/>
        <v>0</v>
      </c>
      <c r="I26" s="146"/>
      <c r="J26" s="146">
        <f t="shared" si="8"/>
        <v>0</v>
      </c>
      <c r="K26" s="146"/>
      <c r="L26" s="146">
        <f t="shared" si="9"/>
        <v>0</v>
      </c>
      <c r="M26" s="146">
        <f t="shared" si="4"/>
        <v>0</v>
      </c>
      <c r="P26" s="748"/>
    </row>
    <row r="27" spans="1:16" ht="18" customHeight="1">
      <c r="A27" s="155"/>
      <c r="B27" s="156"/>
      <c r="C27" s="157" t="s">
        <v>25</v>
      </c>
      <c r="D27" s="156" t="s">
        <v>12</v>
      </c>
      <c r="E27" s="146">
        <v>1.4</v>
      </c>
      <c r="F27" s="158">
        <f>E27*F25</f>
        <v>7.5600000000000001E-2</v>
      </c>
      <c r="G27" s="146"/>
      <c r="H27" s="146">
        <f t="shared" si="5"/>
        <v>0</v>
      </c>
      <c r="I27" s="146"/>
      <c r="J27" s="146">
        <f t="shared" si="8"/>
        <v>0</v>
      </c>
      <c r="K27" s="146"/>
      <c r="L27" s="146">
        <f t="shared" si="9"/>
        <v>0</v>
      </c>
      <c r="M27" s="146">
        <f t="shared" si="4"/>
        <v>0</v>
      </c>
    </row>
    <row r="28" spans="1:16" ht="15.75" customHeight="1">
      <c r="A28" s="115"/>
      <c r="B28" s="94"/>
      <c r="C28" s="57" t="s">
        <v>355</v>
      </c>
      <c r="D28" s="124" t="s">
        <v>22</v>
      </c>
      <c r="E28" s="112" t="s">
        <v>35</v>
      </c>
      <c r="F28" s="126">
        <f>1.03*0.054</f>
        <v>5.5620000000000003E-2</v>
      </c>
      <c r="G28" s="69"/>
      <c r="H28" s="69">
        <f t="shared" si="5"/>
        <v>0</v>
      </c>
      <c r="I28" s="69"/>
      <c r="J28" s="69">
        <f t="shared" si="8"/>
        <v>0</v>
      </c>
      <c r="K28" s="69"/>
      <c r="L28" s="69">
        <f t="shared" si="9"/>
        <v>0</v>
      </c>
      <c r="M28" s="69">
        <f t="shared" si="4"/>
        <v>0</v>
      </c>
    </row>
    <row r="29" spans="1:16" s="722" customFormat="1">
      <c r="A29" s="719"/>
      <c r="B29" s="238"/>
      <c r="C29" s="157" t="s">
        <v>275</v>
      </c>
      <c r="D29" s="223" t="s">
        <v>21</v>
      </c>
      <c r="E29" s="720" t="s">
        <v>35</v>
      </c>
      <c r="F29" s="196">
        <v>50</v>
      </c>
      <c r="G29" s="196"/>
      <c r="H29" s="196">
        <f t="shared" si="5"/>
        <v>0</v>
      </c>
      <c r="I29" s="196"/>
      <c r="J29" s="196"/>
      <c r="K29" s="196"/>
      <c r="L29" s="196"/>
      <c r="M29" s="196">
        <f t="shared" si="4"/>
        <v>0</v>
      </c>
      <c r="N29" s="145"/>
    </row>
    <row r="30" spans="1:16" s="722" customFormat="1" ht="18" customHeight="1">
      <c r="A30" s="724"/>
      <c r="B30" s="238"/>
      <c r="C30" s="157" t="s">
        <v>276</v>
      </c>
      <c r="D30" s="223" t="s">
        <v>20</v>
      </c>
      <c r="E30" s="720" t="s">
        <v>35</v>
      </c>
      <c r="F30" s="196">
        <v>1.5</v>
      </c>
      <c r="G30" s="196"/>
      <c r="H30" s="196">
        <f t="shared" si="5"/>
        <v>0</v>
      </c>
      <c r="I30" s="196"/>
      <c r="J30" s="196">
        <f t="shared" ref="J30" si="10">I30*F30</f>
        <v>0</v>
      </c>
      <c r="K30" s="196"/>
      <c r="L30" s="196">
        <f t="shared" ref="L30" si="11">K30*F30</f>
        <v>0</v>
      </c>
      <c r="M30" s="196">
        <f t="shared" si="4"/>
        <v>0</v>
      </c>
      <c r="N30" s="849"/>
    </row>
    <row r="31" spans="1:16" s="722" customFormat="1" ht="18" customHeight="1">
      <c r="A31" s="724"/>
      <c r="B31" s="238"/>
      <c r="C31" s="157" t="s">
        <v>278</v>
      </c>
      <c r="D31" s="223" t="s">
        <v>21</v>
      </c>
      <c r="E31" s="720" t="s">
        <v>35</v>
      </c>
      <c r="F31" s="196">
        <v>1</v>
      </c>
      <c r="G31" s="196"/>
      <c r="H31" s="196">
        <f t="shared" si="5"/>
        <v>0</v>
      </c>
      <c r="I31" s="196"/>
      <c r="J31" s="196"/>
      <c r="K31" s="196"/>
      <c r="L31" s="196"/>
      <c r="M31" s="196">
        <f t="shared" si="4"/>
        <v>0</v>
      </c>
      <c r="N31" s="849"/>
    </row>
    <row r="32" spans="1:16" ht="18" customHeight="1">
      <c r="A32" s="165"/>
      <c r="B32" s="166"/>
      <c r="C32" s="167" t="s">
        <v>17</v>
      </c>
      <c r="D32" s="166" t="s">
        <v>12</v>
      </c>
      <c r="E32" s="148">
        <v>7.15</v>
      </c>
      <c r="F32" s="168">
        <f>E32*F25</f>
        <v>0.3861</v>
      </c>
      <c r="G32" s="148"/>
      <c r="H32" s="148">
        <f t="shared" si="5"/>
        <v>0</v>
      </c>
      <c r="I32" s="148"/>
      <c r="J32" s="148">
        <f t="shared" ref="J32" si="12">I32*F32</f>
        <v>0</v>
      </c>
      <c r="K32" s="148"/>
      <c r="L32" s="148">
        <f t="shared" ref="L32" si="13">K32*F32</f>
        <v>0</v>
      </c>
      <c r="M32" s="148">
        <f t="shared" si="4"/>
        <v>0</v>
      </c>
    </row>
    <row r="33" spans="1:23" s="222" customFormat="1" ht="43.5" customHeight="1">
      <c r="A33" s="219">
        <v>4</v>
      </c>
      <c r="B33" s="263" t="s">
        <v>295</v>
      </c>
      <c r="C33" s="220" t="s">
        <v>302</v>
      </c>
      <c r="D33" s="230" t="s">
        <v>31</v>
      </c>
      <c r="E33" s="231"/>
      <c r="F33" s="221">
        <v>8</v>
      </c>
      <c r="G33" s="749"/>
      <c r="H33" s="750"/>
      <c r="I33" s="749"/>
      <c r="J33" s="750"/>
      <c r="K33" s="749"/>
      <c r="L33" s="750"/>
      <c r="M33" s="749"/>
      <c r="N33" s="850"/>
    </row>
    <row r="34" spans="1:23" s="222" customFormat="1" ht="20.25" customHeight="1">
      <c r="A34" s="223"/>
      <c r="B34" s="223"/>
      <c r="C34" s="224" t="s">
        <v>79</v>
      </c>
      <c r="D34" s="223" t="s">
        <v>31</v>
      </c>
      <c r="E34" s="196">
        <v>1</v>
      </c>
      <c r="F34" s="195">
        <f>F33*E34</f>
        <v>8</v>
      </c>
      <c r="G34" s="196"/>
      <c r="H34" s="195"/>
      <c r="I34" s="196"/>
      <c r="J34" s="195">
        <f>I34*F34</f>
        <v>0</v>
      </c>
      <c r="K34" s="711"/>
      <c r="L34" s="712"/>
      <c r="M34" s="196">
        <f>L34+J34+H34</f>
        <v>0</v>
      </c>
      <c r="N34" s="850"/>
    </row>
    <row r="35" spans="1:23" s="459" customFormat="1" ht="22.5" customHeight="1">
      <c r="A35" s="400"/>
      <c r="B35" s="606"/>
      <c r="C35" s="607" t="s">
        <v>173</v>
      </c>
      <c r="D35" s="464"/>
      <c r="E35" s="464"/>
      <c r="F35" s="464"/>
      <c r="G35" s="464"/>
      <c r="H35" s="608">
        <f>SUM(H11:H34)</f>
        <v>0</v>
      </c>
      <c r="I35" s="609"/>
      <c r="J35" s="608">
        <f>SUM(J11:J34)</f>
        <v>0</v>
      </c>
      <c r="K35" s="609"/>
      <c r="L35" s="465">
        <f>SUM(L11:L34)</f>
        <v>0</v>
      </c>
      <c r="M35" s="465">
        <f>SUM(M11:M34)</f>
        <v>0</v>
      </c>
      <c r="N35" s="458"/>
      <c r="O35" s="458"/>
      <c r="P35" s="458"/>
      <c r="Q35" s="458"/>
      <c r="R35" s="458"/>
      <c r="S35" s="458"/>
      <c r="T35" s="458"/>
      <c r="U35" s="458"/>
      <c r="V35" s="458"/>
      <c r="W35" s="458"/>
    </row>
    <row r="36" spans="1:23" s="499" customFormat="1" ht="33" customHeight="1">
      <c r="A36" s="610"/>
      <c r="B36" s="610"/>
      <c r="C36" s="611" t="s">
        <v>547</v>
      </c>
      <c r="D36" s="610"/>
      <c r="E36" s="612"/>
      <c r="F36" s="612"/>
      <c r="G36" s="612"/>
      <c r="H36" s="612"/>
      <c r="I36" s="612"/>
      <c r="J36" s="612"/>
      <c r="K36" s="612"/>
      <c r="L36" s="612"/>
      <c r="M36" s="612"/>
      <c r="N36" s="496"/>
      <c r="O36" s="497"/>
      <c r="P36" s="497"/>
      <c r="Q36" s="498"/>
      <c r="R36" s="498"/>
      <c r="S36" s="498"/>
      <c r="T36" s="498"/>
      <c r="U36" s="498"/>
      <c r="V36" s="498"/>
      <c r="W36" s="498"/>
    </row>
    <row r="37" spans="1:23" s="714" customFormat="1" ht="72" customHeight="1">
      <c r="A37" s="219">
        <v>1</v>
      </c>
      <c r="B37" s="219" t="s">
        <v>23</v>
      </c>
      <c r="C37" s="220" t="s">
        <v>517</v>
      </c>
      <c r="D37" s="230" t="s">
        <v>31</v>
      </c>
      <c r="E37" s="231"/>
      <c r="F37" s="221">
        <v>14</v>
      </c>
      <c r="G37" s="234"/>
      <c r="H37" s="815"/>
      <c r="I37" s="816"/>
      <c r="J37" s="235"/>
      <c r="K37" s="817"/>
      <c r="L37" s="235"/>
      <c r="M37" s="816"/>
      <c r="N37" s="854"/>
    </row>
    <row r="38" spans="1:23" s="714" customFormat="1" ht="21" customHeight="1">
      <c r="A38" s="237"/>
      <c r="B38" s="726"/>
      <c r="C38" s="224" t="s">
        <v>95</v>
      </c>
      <c r="D38" s="223" t="s">
        <v>31</v>
      </c>
      <c r="E38" s="196">
        <v>1</v>
      </c>
      <c r="F38" s="196">
        <f>F37*E38</f>
        <v>14</v>
      </c>
      <c r="G38" s="196"/>
      <c r="H38" s="196"/>
      <c r="I38" s="196"/>
      <c r="J38" s="196">
        <f>I38*F38</f>
        <v>0</v>
      </c>
      <c r="K38" s="711"/>
      <c r="L38" s="711"/>
      <c r="M38" s="196">
        <f>L38+J38+H38</f>
        <v>0</v>
      </c>
      <c r="N38" s="854"/>
    </row>
    <row r="39" spans="1:23" s="701" customFormat="1" ht="18" customHeight="1">
      <c r="A39" s="827"/>
      <c r="B39" s="835"/>
      <c r="C39" s="829" t="s">
        <v>518</v>
      </c>
      <c r="D39" s="836" t="s">
        <v>15</v>
      </c>
      <c r="E39" s="837">
        <v>0.15</v>
      </c>
      <c r="F39" s="831">
        <f>F37*E39</f>
        <v>2.1</v>
      </c>
      <c r="G39" s="832"/>
      <c r="H39" s="838">
        <f>G39*F39</f>
        <v>0</v>
      </c>
      <c r="I39" s="830"/>
      <c r="J39" s="831"/>
      <c r="K39" s="832"/>
      <c r="L39" s="838"/>
      <c r="M39" s="830">
        <f>L39+J39+H39</f>
        <v>0</v>
      </c>
      <c r="N39" s="855"/>
    </row>
    <row r="40" spans="1:23" s="701" customFormat="1" ht="28.5" customHeight="1">
      <c r="A40" s="818">
        <v>2</v>
      </c>
      <c r="B40" s="219" t="s">
        <v>23</v>
      </c>
      <c r="C40" s="819" t="s">
        <v>519</v>
      </c>
      <c r="D40" s="820" t="s">
        <v>142</v>
      </c>
      <c r="E40" s="819"/>
      <c r="F40" s="821">
        <v>14</v>
      </c>
      <c r="G40" s="822"/>
      <c r="H40" s="823"/>
      <c r="I40" s="824"/>
      <c r="J40" s="825"/>
      <c r="K40" s="824"/>
      <c r="L40" s="825"/>
      <c r="M40" s="826"/>
      <c r="N40" s="855"/>
    </row>
    <row r="41" spans="1:23" s="701" customFormat="1" ht="18.75" customHeight="1">
      <c r="A41" s="827"/>
      <c r="B41" s="828"/>
      <c r="C41" s="829" t="s">
        <v>79</v>
      </c>
      <c r="D41" s="223" t="s">
        <v>31</v>
      </c>
      <c r="E41" s="830">
        <v>1</v>
      </c>
      <c r="F41" s="831">
        <f>F40*E41</f>
        <v>14</v>
      </c>
      <c r="G41" s="830"/>
      <c r="H41" s="831"/>
      <c r="I41" s="832"/>
      <c r="J41" s="838">
        <f>I41*F41</f>
        <v>0</v>
      </c>
      <c r="K41" s="834"/>
      <c r="L41" s="833"/>
      <c r="M41" s="830">
        <f>L41+J41+H41</f>
        <v>0</v>
      </c>
      <c r="N41" s="855"/>
    </row>
    <row r="42" spans="1:23" s="701" customFormat="1" ht="18" customHeight="1">
      <c r="A42" s="827"/>
      <c r="B42" s="835" t="s">
        <v>23</v>
      </c>
      <c r="C42" s="829" t="s">
        <v>520</v>
      </c>
      <c r="D42" s="836" t="s">
        <v>31</v>
      </c>
      <c r="E42" s="837">
        <v>1.05</v>
      </c>
      <c r="F42" s="831">
        <f>F40*E42</f>
        <v>14.700000000000001</v>
      </c>
      <c r="G42" s="832"/>
      <c r="H42" s="838">
        <f>G42*F42</f>
        <v>0</v>
      </c>
      <c r="I42" s="830"/>
      <c r="J42" s="831"/>
      <c r="K42" s="832"/>
      <c r="L42" s="838"/>
      <c r="M42" s="830">
        <f>L42+J42+H42</f>
        <v>0</v>
      </c>
      <c r="N42" s="855"/>
    </row>
    <row r="43" spans="1:23" s="701" customFormat="1" ht="16.5" customHeight="1">
      <c r="A43" s="839"/>
      <c r="B43" s="736"/>
      <c r="C43" s="737" t="s">
        <v>169</v>
      </c>
      <c r="D43" s="736" t="s">
        <v>15</v>
      </c>
      <c r="E43" s="840">
        <v>0.1</v>
      </c>
      <c r="F43" s="841">
        <f>E43*F40</f>
        <v>1.4000000000000001</v>
      </c>
      <c r="G43" s="840"/>
      <c r="H43" s="838">
        <f>G43*F43</f>
        <v>0</v>
      </c>
      <c r="I43" s="840"/>
      <c r="J43" s="841"/>
      <c r="K43" s="842"/>
      <c r="L43" s="843"/>
      <c r="M43" s="840">
        <f>L43+J43+H43</f>
        <v>0</v>
      </c>
      <c r="N43" s="855"/>
    </row>
    <row r="44" spans="1:23" s="459" customFormat="1" ht="22.5" customHeight="1">
      <c r="A44" s="400"/>
      <c r="B44" s="606"/>
      <c r="C44" s="607" t="s">
        <v>181</v>
      </c>
      <c r="D44" s="464"/>
      <c r="E44" s="464"/>
      <c r="F44" s="464"/>
      <c r="G44" s="464"/>
      <c r="H44" s="608">
        <f>SUM(H37:H43)</f>
        <v>0</v>
      </c>
      <c r="I44" s="609"/>
      <c r="J44" s="608">
        <f>SUM(J37:J43)</f>
        <v>0</v>
      </c>
      <c r="K44" s="609"/>
      <c r="L44" s="465">
        <f>SUM(L37:L43)</f>
        <v>0</v>
      </c>
      <c r="M44" s="465">
        <f>SUM(M37:M43)</f>
        <v>0</v>
      </c>
      <c r="N44" s="458"/>
      <c r="O44" s="458"/>
      <c r="P44" s="458"/>
      <c r="Q44" s="458"/>
      <c r="R44" s="458"/>
      <c r="S44" s="458"/>
      <c r="T44" s="458"/>
      <c r="U44" s="458"/>
      <c r="V44" s="458"/>
      <c r="W44" s="458"/>
    </row>
    <row r="45" spans="1:23" ht="55.5" customHeight="1">
      <c r="A45" s="19"/>
      <c r="B45" s="3"/>
      <c r="C45" s="79" t="s">
        <v>548</v>
      </c>
      <c r="D45" s="76"/>
      <c r="E45" s="81"/>
      <c r="F45" s="77"/>
      <c r="G45" s="84"/>
      <c r="H45" s="77">
        <f>H44+H35</f>
        <v>0</v>
      </c>
      <c r="I45" s="77"/>
      <c r="J45" s="84">
        <f>J44+J35</f>
        <v>0</v>
      </c>
      <c r="K45" s="77"/>
      <c r="L45" s="77">
        <f>L44+L35</f>
        <v>0</v>
      </c>
      <c r="M45" s="77">
        <f>M44+M35</f>
        <v>0</v>
      </c>
    </row>
    <row r="46" spans="1:23" ht="37.5" customHeight="1">
      <c r="A46" s="73"/>
      <c r="B46" s="74"/>
      <c r="C46" s="80" t="s">
        <v>84</v>
      </c>
      <c r="D46" s="76"/>
      <c r="E46" s="82" t="s">
        <v>200</v>
      </c>
      <c r="F46" s="77"/>
      <c r="G46" s="77"/>
      <c r="H46" s="77"/>
      <c r="I46" s="77"/>
      <c r="J46" s="77"/>
      <c r="K46" s="77"/>
      <c r="L46" s="77"/>
      <c r="M46" s="77"/>
    </row>
    <row r="47" spans="1:23" ht="25.5" customHeight="1">
      <c r="A47" s="73"/>
      <c r="B47" s="74"/>
      <c r="C47" s="79" t="s">
        <v>5</v>
      </c>
      <c r="D47" s="76"/>
      <c r="E47" s="81"/>
      <c r="F47" s="77"/>
      <c r="G47" s="77"/>
      <c r="H47" s="77"/>
      <c r="I47" s="77"/>
      <c r="J47" s="77"/>
      <c r="K47" s="77"/>
      <c r="L47" s="77"/>
      <c r="M47" s="77"/>
    </row>
    <row r="48" spans="1:23" ht="24" customHeight="1">
      <c r="A48" s="73"/>
      <c r="B48" s="74"/>
      <c r="C48" s="79" t="s">
        <v>64</v>
      </c>
      <c r="D48" s="76"/>
      <c r="E48" s="82" t="s">
        <v>200</v>
      </c>
      <c r="F48" s="77"/>
      <c r="G48" s="77"/>
      <c r="H48" s="77"/>
      <c r="I48" s="77"/>
      <c r="J48" s="77"/>
      <c r="K48" s="77"/>
      <c r="L48" s="77"/>
      <c r="M48" s="77"/>
    </row>
    <row r="49" spans="1:14" ht="25.5" customHeight="1">
      <c r="A49" s="73"/>
      <c r="B49" s="74"/>
      <c r="C49" s="79" t="s">
        <v>5</v>
      </c>
      <c r="D49" s="76"/>
      <c r="E49" s="81"/>
      <c r="F49" s="77"/>
      <c r="G49" s="77"/>
      <c r="H49" s="77"/>
      <c r="I49" s="77"/>
      <c r="J49" s="77"/>
      <c r="K49" s="77"/>
      <c r="L49" s="77"/>
      <c r="M49" s="77"/>
    </row>
    <row r="50" spans="1:14" ht="25.5" customHeight="1">
      <c r="A50" s="73"/>
      <c r="B50" s="74"/>
      <c r="C50" s="80" t="s">
        <v>59</v>
      </c>
      <c r="D50" s="76"/>
      <c r="E50" s="82" t="s">
        <v>200</v>
      </c>
      <c r="F50" s="77"/>
      <c r="G50" s="77"/>
      <c r="H50" s="77"/>
      <c r="I50" s="77"/>
      <c r="J50" s="77"/>
      <c r="K50" s="77"/>
      <c r="L50" s="77"/>
      <c r="M50" s="77"/>
    </row>
    <row r="51" spans="1:14" ht="58.5" customHeight="1">
      <c r="A51" s="73"/>
      <c r="B51" s="74"/>
      <c r="C51" s="79" t="s">
        <v>5</v>
      </c>
      <c r="D51" s="70"/>
      <c r="E51" s="71"/>
      <c r="F51" s="72"/>
      <c r="G51" s="72"/>
      <c r="H51" s="72"/>
      <c r="I51" s="72"/>
      <c r="J51" s="72"/>
      <c r="K51" s="72"/>
      <c r="L51" s="72"/>
      <c r="M51" s="78"/>
      <c r="N51" s="870"/>
    </row>
    <row r="52" spans="1:14" ht="23.25" customHeight="1">
      <c r="A52" s="20"/>
      <c r="C52" s="1"/>
      <c r="E52" s="1"/>
      <c r="F52" s="8"/>
      <c r="H52" s="1"/>
      <c r="J52" s="1"/>
      <c r="L52" s="1"/>
      <c r="M52" s="1"/>
      <c r="N52" s="1"/>
    </row>
    <row r="53" spans="1:14">
      <c r="A53" s="20"/>
      <c r="C53" s="1"/>
      <c r="E53" s="1"/>
      <c r="F53" s="8"/>
      <c r="H53" s="1"/>
      <c r="J53" s="1"/>
      <c r="L53" s="1"/>
      <c r="M53" s="1"/>
      <c r="N53" s="1"/>
    </row>
    <row r="54" spans="1:14">
      <c r="A54" s="20"/>
      <c r="C54" s="1"/>
      <c r="E54" s="1"/>
      <c r="F54" s="8"/>
      <c r="H54" s="1"/>
      <c r="J54" s="1"/>
      <c r="L54" s="1"/>
      <c r="M54" s="1"/>
      <c r="N54" s="1"/>
    </row>
  </sheetData>
  <autoFilter ref="A9:M35" xr:uid="{00000000-0009-0000-0000-000003000000}"/>
  <mergeCells count="18">
    <mergeCell ref="K7:L7"/>
    <mergeCell ref="M7:M8"/>
    <mergeCell ref="A6:B6"/>
    <mergeCell ref="H6:J6"/>
    <mergeCell ref="K6:L6"/>
    <mergeCell ref="A7:A8"/>
    <mergeCell ref="B7:B8"/>
    <mergeCell ref="C7:C8"/>
    <mergeCell ref="D7:D8"/>
    <mergeCell ref="E7:F7"/>
    <mergeCell ref="G7:H7"/>
    <mergeCell ref="I7:J7"/>
    <mergeCell ref="A1:M1"/>
    <mergeCell ref="A2:M2"/>
    <mergeCell ref="A4:M4"/>
    <mergeCell ref="A5:B5"/>
    <mergeCell ref="H5:J5"/>
    <mergeCell ref="K5:L5"/>
  </mergeCells>
  <pageMargins left="0.59055118110236227" right="0.19685039370078741" top="0.39370078740157483" bottom="0.39370078740157483" header="0.43307086614173229" footer="0.15748031496062992"/>
  <pageSetup paperSize="9" scale="91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1A85-6D65-46AE-A5A0-2655ACD476DE}">
  <sheetPr>
    <tabColor rgb="FF0070C0"/>
  </sheetPr>
  <dimension ref="A1:M17"/>
  <sheetViews>
    <sheetView zoomScale="115" zoomScaleNormal="115" zoomScaleSheetLayoutView="100" workbookViewId="0">
      <selection activeCell="K6" sqref="K6"/>
    </sheetView>
  </sheetViews>
  <sheetFormatPr defaultRowHeight="15.75"/>
  <cols>
    <col min="1" max="1" width="3.375" style="763" customWidth="1"/>
    <col min="2" max="2" width="17" style="763" customWidth="1"/>
    <col min="3" max="3" width="45.375" style="763" customWidth="1"/>
    <col min="4" max="4" width="16.625" style="763" customWidth="1"/>
    <col min="5" max="5" width="10.375" style="763" customWidth="1"/>
    <col min="6" max="6" width="10.875" style="763" customWidth="1"/>
    <col min="7" max="7" width="10.625" style="763" customWidth="1"/>
    <col min="8" max="8" width="18" style="763" customWidth="1"/>
    <col min="9" max="9" width="11.625" style="763" customWidth="1"/>
    <col min="10" max="10" width="16.875" style="763" customWidth="1"/>
    <col min="11" max="256" width="9" style="763"/>
    <col min="257" max="257" width="3.375" style="763" customWidth="1"/>
    <col min="258" max="258" width="14.75" style="763" customWidth="1"/>
    <col min="259" max="259" width="46.125" style="763" customWidth="1"/>
    <col min="260" max="260" width="17.375" style="763" customWidth="1"/>
    <col min="261" max="261" width="10.375" style="763" customWidth="1"/>
    <col min="262" max="262" width="9.75" style="763" customWidth="1"/>
    <col min="263" max="263" width="10.625" style="763" customWidth="1"/>
    <col min="264" max="264" width="17.125" style="763" customWidth="1"/>
    <col min="265" max="265" width="11.625" style="763" customWidth="1"/>
    <col min="266" max="266" width="10.625" style="763" customWidth="1"/>
    <col min="267" max="512" width="9" style="763"/>
    <col min="513" max="513" width="3.375" style="763" customWidth="1"/>
    <col min="514" max="514" width="14.75" style="763" customWidth="1"/>
    <col min="515" max="515" width="46.125" style="763" customWidth="1"/>
    <col min="516" max="516" width="17.375" style="763" customWidth="1"/>
    <col min="517" max="517" width="10.375" style="763" customWidth="1"/>
    <col min="518" max="518" width="9.75" style="763" customWidth="1"/>
    <col min="519" max="519" width="10.625" style="763" customWidth="1"/>
    <col min="520" max="520" width="17.125" style="763" customWidth="1"/>
    <col min="521" max="521" width="11.625" style="763" customWidth="1"/>
    <col min="522" max="522" width="10.625" style="763" customWidth="1"/>
    <col min="523" max="768" width="9" style="763"/>
    <col min="769" max="769" width="3.375" style="763" customWidth="1"/>
    <col min="770" max="770" width="14.75" style="763" customWidth="1"/>
    <col min="771" max="771" width="46.125" style="763" customWidth="1"/>
    <col min="772" max="772" width="17.375" style="763" customWidth="1"/>
    <col min="773" max="773" width="10.375" style="763" customWidth="1"/>
    <col min="774" max="774" width="9.75" style="763" customWidth="1"/>
    <col min="775" max="775" width="10.625" style="763" customWidth="1"/>
    <col min="776" max="776" width="17.125" style="763" customWidth="1"/>
    <col min="777" max="777" width="11.625" style="763" customWidth="1"/>
    <col min="778" max="778" width="10.625" style="763" customWidth="1"/>
    <col min="779" max="1024" width="9" style="763"/>
    <col min="1025" max="1025" width="3.375" style="763" customWidth="1"/>
    <col min="1026" max="1026" width="14.75" style="763" customWidth="1"/>
    <col min="1027" max="1027" width="46.125" style="763" customWidth="1"/>
    <col min="1028" max="1028" width="17.375" style="763" customWidth="1"/>
    <col min="1029" max="1029" width="10.375" style="763" customWidth="1"/>
    <col min="1030" max="1030" width="9.75" style="763" customWidth="1"/>
    <col min="1031" max="1031" width="10.625" style="763" customWidth="1"/>
    <col min="1032" max="1032" width="17.125" style="763" customWidth="1"/>
    <col min="1033" max="1033" width="11.625" style="763" customWidth="1"/>
    <col min="1034" max="1034" width="10.625" style="763" customWidth="1"/>
    <col min="1035" max="1280" width="9" style="763"/>
    <col min="1281" max="1281" width="3.375" style="763" customWidth="1"/>
    <col min="1282" max="1282" width="14.75" style="763" customWidth="1"/>
    <col min="1283" max="1283" width="46.125" style="763" customWidth="1"/>
    <col min="1284" max="1284" width="17.375" style="763" customWidth="1"/>
    <col min="1285" max="1285" width="10.375" style="763" customWidth="1"/>
    <col min="1286" max="1286" width="9.75" style="763" customWidth="1"/>
    <col min="1287" max="1287" width="10.625" style="763" customWidth="1"/>
    <col min="1288" max="1288" width="17.125" style="763" customWidth="1"/>
    <col min="1289" max="1289" width="11.625" style="763" customWidth="1"/>
    <col min="1290" max="1290" width="10.625" style="763" customWidth="1"/>
    <col min="1291" max="1536" width="9" style="763"/>
    <col min="1537" max="1537" width="3.375" style="763" customWidth="1"/>
    <col min="1538" max="1538" width="14.75" style="763" customWidth="1"/>
    <col min="1539" max="1539" width="46.125" style="763" customWidth="1"/>
    <col min="1540" max="1540" width="17.375" style="763" customWidth="1"/>
    <col min="1541" max="1541" width="10.375" style="763" customWidth="1"/>
    <col min="1542" max="1542" width="9.75" style="763" customWidth="1"/>
    <col min="1543" max="1543" width="10.625" style="763" customWidth="1"/>
    <col min="1544" max="1544" width="17.125" style="763" customWidth="1"/>
    <col min="1545" max="1545" width="11.625" style="763" customWidth="1"/>
    <col min="1546" max="1546" width="10.625" style="763" customWidth="1"/>
    <col min="1547" max="1792" width="9" style="763"/>
    <col min="1793" max="1793" width="3.375" style="763" customWidth="1"/>
    <col min="1794" max="1794" width="14.75" style="763" customWidth="1"/>
    <col min="1795" max="1795" width="46.125" style="763" customWidth="1"/>
    <col min="1796" max="1796" width="17.375" style="763" customWidth="1"/>
    <col min="1797" max="1797" width="10.375" style="763" customWidth="1"/>
    <col min="1798" max="1798" width="9.75" style="763" customWidth="1"/>
    <col min="1799" max="1799" width="10.625" style="763" customWidth="1"/>
    <col min="1800" max="1800" width="17.125" style="763" customWidth="1"/>
    <col min="1801" max="1801" width="11.625" style="763" customWidth="1"/>
    <col min="1802" max="1802" width="10.625" style="763" customWidth="1"/>
    <col min="1803" max="2048" width="9" style="763"/>
    <col min="2049" max="2049" width="3.375" style="763" customWidth="1"/>
    <col min="2050" max="2050" width="14.75" style="763" customWidth="1"/>
    <col min="2051" max="2051" width="46.125" style="763" customWidth="1"/>
    <col min="2052" max="2052" width="17.375" style="763" customWidth="1"/>
    <col min="2053" max="2053" width="10.375" style="763" customWidth="1"/>
    <col min="2054" max="2054" width="9.75" style="763" customWidth="1"/>
    <col min="2055" max="2055" width="10.625" style="763" customWidth="1"/>
    <col min="2056" max="2056" width="17.125" style="763" customWidth="1"/>
    <col min="2057" max="2057" width="11.625" style="763" customWidth="1"/>
    <col min="2058" max="2058" width="10.625" style="763" customWidth="1"/>
    <col min="2059" max="2304" width="9" style="763"/>
    <col min="2305" max="2305" width="3.375" style="763" customWidth="1"/>
    <col min="2306" max="2306" width="14.75" style="763" customWidth="1"/>
    <col min="2307" max="2307" width="46.125" style="763" customWidth="1"/>
    <col min="2308" max="2308" width="17.375" style="763" customWidth="1"/>
    <col min="2309" max="2309" width="10.375" style="763" customWidth="1"/>
    <col min="2310" max="2310" width="9.75" style="763" customWidth="1"/>
    <col min="2311" max="2311" width="10.625" style="763" customWidth="1"/>
    <col min="2312" max="2312" width="17.125" style="763" customWidth="1"/>
    <col min="2313" max="2313" width="11.625" style="763" customWidth="1"/>
    <col min="2314" max="2314" width="10.625" style="763" customWidth="1"/>
    <col min="2315" max="2560" width="9" style="763"/>
    <col min="2561" max="2561" width="3.375" style="763" customWidth="1"/>
    <col min="2562" max="2562" width="14.75" style="763" customWidth="1"/>
    <col min="2563" max="2563" width="46.125" style="763" customWidth="1"/>
    <col min="2564" max="2564" width="17.375" style="763" customWidth="1"/>
    <col min="2565" max="2565" width="10.375" style="763" customWidth="1"/>
    <col min="2566" max="2566" width="9.75" style="763" customWidth="1"/>
    <col min="2567" max="2567" width="10.625" style="763" customWidth="1"/>
    <col min="2568" max="2568" width="17.125" style="763" customWidth="1"/>
    <col min="2569" max="2569" width="11.625" style="763" customWidth="1"/>
    <col min="2570" max="2570" width="10.625" style="763" customWidth="1"/>
    <col min="2571" max="2816" width="9" style="763"/>
    <col min="2817" max="2817" width="3.375" style="763" customWidth="1"/>
    <col min="2818" max="2818" width="14.75" style="763" customWidth="1"/>
    <col min="2819" max="2819" width="46.125" style="763" customWidth="1"/>
    <col min="2820" max="2820" width="17.375" style="763" customWidth="1"/>
    <col min="2821" max="2821" width="10.375" style="763" customWidth="1"/>
    <col min="2822" max="2822" width="9.75" style="763" customWidth="1"/>
    <col min="2823" max="2823" width="10.625" style="763" customWidth="1"/>
    <col min="2824" max="2824" width="17.125" style="763" customWidth="1"/>
    <col min="2825" max="2825" width="11.625" style="763" customWidth="1"/>
    <col min="2826" max="2826" width="10.625" style="763" customWidth="1"/>
    <col min="2827" max="3072" width="9" style="763"/>
    <col min="3073" max="3073" width="3.375" style="763" customWidth="1"/>
    <col min="3074" max="3074" width="14.75" style="763" customWidth="1"/>
    <col min="3075" max="3075" width="46.125" style="763" customWidth="1"/>
    <col min="3076" max="3076" width="17.375" style="763" customWidth="1"/>
    <col min="3077" max="3077" width="10.375" style="763" customWidth="1"/>
    <col min="3078" max="3078" width="9.75" style="763" customWidth="1"/>
    <col min="3079" max="3079" width="10.625" style="763" customWidth="1"/>
    <col min="3080" max="3080" width="17.125" style="763" customWidth="1"/>
    <col min="3081" max="3081" width="11.625" style="763" customWidth="1"/>
    <col min="3082" max="3082" width="10.625" style="763" customWidth="1"/>
    <col min="3083" max="3328" width="9" style="763"/>
    <col min="3329" max="3329" width="3.375" style="763" customWidth="1"/>
    <col min="3330" max="3330" width="14.75" style="763" customWidth="1"/>
    <col min="3331" max="3331" width="46.125" style="763" customWidth="1"/>
    <col min="3332" max="3332" width="17.375" style="763" customWidth="1"/>
    <col min="3333" max="3333" width="10.375" style="763" customWidth="1"/>
    <col min="3334" max="3334" width="9.75" style="763" customWidth="1"/>
    <col min="3335" max="3335" width="10.625" style="763" customWidth="1"/>
    <col min="3336" max="3336" width="17.125" style="763" customWidth="1"/>
    <col min="3337" max="3337" width="11.625" style="763" customWidth="1"/>
    <col min="3338" max="3338" width="10.625" style="763" customWidth="1"/>
    <col min="3339" max="3584" width="9" style="763"/>
    <col min="3585" max="3585" width="3.375" style="763" customWidth="1"/>
    <col min="3586" max="3586" width="14.75" style="763" customWidth="1"/>
    <col min="3587" max="3587" width="46.125" style="763" customWidth="1"/>
    <col min="3588" max="3588" width="17.375" style="763" customWidth="1"/>
    <col min="3589" max="3589" width="10.375" style="763" customWidth="1"/>
    <col min="3590" max="3590" width="9.75" style="763" customWidth="1"/>
    <col min="3591" max="3591" width="10.625" style="763" customWidth="1"/>
    <col min="3592" max="3592" width="17.125" style="763" customWidth="1"/>
    <col min="3593" max="3593" width="11.625" style="763" customWidth="1"/>
    <col min="3594" max="3594" width="10.625" style="763" customWidth="1"/>
    <col min="3595" max="3840" width="9" style="763"/>
    <col min="3841" max="3841" width="3.375" style="763" customWidth="1"/>
    <col min="3842" max="3842" width="14.75" style="763" customWidth="1"/>
    <col min="3843" max="3843" width="46.125" style="763" customWidth="1"/>
    <col min="3844" max="3844" width="17.375" style="763" customWidth="1"/>
    <col min="3845" max="3845" width="10.375" style="763" customWidth="1"/>
    <col min="3846" max="3846" width="9.75" style="763" customWidth="1"/>
    <col min="3847" max="3847" width="10.625" style="763" customWidth="1"/>
    <col min="3848" max="3848" width="17.125" style="763" customWidth="1"/>
    <col min="3849" max="3849" width="11.625" style="763" customWidth="1"/>
    <col min="3850" max="3850" width="10.625" style="763" customWidth="1"/>
    <col min="3851" max="4096" width="9" style="763"/>
    <col min="4097" max="4097" width="3.375" style="763" customWidth="1"/>
    <col min="4098" max="4098" width="14.75" style="763" customWidth="1"/>
    <col min="4099" max="4099" width="46.125" style="763" customWidth="1"/>
    <col min="4100" max="4100" width="17.375" style="763" customWidth="1"/>
    <col min="4101" max="4101" width="10.375" style="763" customWidth="1"/>
    <col min="4102" max="4102" width="9.75" style="763" customWidth="1"/>
    <col min="4103" max="4103" width="10.625" style="763" customWidth="1"/>
    <col min="4104" max="4104" width="17.125" style="763" customWidth="1"/>
    <col min="4105" max="4105" width="11.625" style="763" customWidth="1"/>
    <col min="4106" max="4106" width="10.625" style="763" customWidth="1"/>
    <col min="4107" max="4352" width="9" style="763"/>
    <col min="4353" max="4353" width="3.375" style="763" customWidth="1"/>
    <col min="4354" max="4354" width="14.75" style="763" customWidth="1"/>
    <col min="4355" max="4355" width="46.125" style="763" customWidth="1"/>
    <col min="4356" max="4356" width="17.375" style="763" customWidth="1"/>
    <col min="4357" max="4357" width="10.375" style="763" customWidth="1"/>
    <col min="4358" max="4358" width="9.75" style="763" customWidth="1"/>
    <col min="4359" max="4359" width="10.625" style="763" customWidth="1"/>
    <col min="4360" max="4360" width="17.125" style="763" customWidth="1"/>
    <col min="4361" max="4361" width="11.625" style="763" customWidth="1"/>
    <col min="4362" max="4362" width="10.625" style="763" customWidth="1"/>
    <col min="4363" max="4608" width="9" style="763"/>
    <col min="4609" max="4609" width="3.375" style="763" customWidth="1"/>
    <col min="4610" max="4610" width="14.75" style="763" customWidth="1"/>
    <col min="4611" max="4611" width="46.125" style="763" customWidth="1"/>
    <col min="4612" max="4612" width="17.375" style="763" customWidth="1"/>
    <col min="4613" max="4613" width="10.375" style="763" customWidth="1"/>
    <col min="4614" max="4614" width="9.75" style="763" customWidth="1"/>
    <col min="4615" max="4615" width="10.625" style="763" customWidth="1"/>
    <col min="4616" max="4616" width="17.125" style="763" customWidth="1"/>
    <col min="4617" max="4617" width="11.625" style="763" customWidth="1"/>
    <col min="4618" max="4618" width="10.625" style="763" customWidth="1"/>
    <col min="4619" max="4864" width="9" style="763"/>
    <col min="4865" max="4865" width="3.375" style="763" customWidth="1"/>
    <col min="4866" max="4866" width="14.75" style="763" customWidth="1"/>
    <col min="4867" max="4867" width="46.125" style="763" customWidth="1"/>
    <col min="4868" max="4868" width="17.375" style="763" customWidth="1"/>
    <col min="4869" max="4869" width="10.375" style="763" customWidth="1"/>
    <col min="4870" max="4870" width="9.75" style="763" customWidth="1"/>
    <col min="4871" max="4871" width="10.625" style="763" customWidth="1"/>
    <col min="4872" max="4872" width="17.125" style="763" customWidth="1"/>
    <col min="4873" max="4873" width="11.625" style="763" customWidth="1"/>
    <col min="4874" max="4874" width="10.625" style="763" customWidth="1"/>
    <col min="4875" max="5120" width="9" style="763"/>
    <col min="5121" max="5121" width="3.375" style="763" customWidth="1"/>
    <col min="5122" max="5122" width="14.75" style="763" customWidth="1"/>
    <col min="5123" max="5123" width="46.125" style="763" customWidth="1"/>
    <col min="5124" max="5124" width="17.375" style="763" customWidth="1"/>
    <col min="5125" max="5125" width="10.375" style="763" customWidth="1"/>
    <col min="5126" max="5126" width="9.75" style="763" customWidth="1"/>
    <col min="5127" max="5127" width="10.625" style="763" customWidth="1"/>
    <col min="5128" max="5128" width="17.125" style="763" customWidth="1"/>
    <col min="5129" max="5129" width="11.625" style="763" customWidth="1"/>
    <col min="5130" max="5130" width="10.625" style="763" customWidth="1"/>
    <col min="5131" max="5376" width="9" style="763"/>
    <col min="5377" max="5377" width="3.375" style="763" customWidth="1"/>
    <col min="5378" max="5378" width="14.75" style="763" customWidth="1"/>
    <col min="5379" max="5379" width="46.125" style="763" customWidth="1"/>
    <col min="5380" max="5380" width="17.375" style="763" customWidth="1"/>
    <col min="5381" max="5381" width="10.375" style="763" customWidth="1"/>
    <col min="5382" max="5382" width="9.75" style="763" customWidth="1"/>
    <col min="5383" max="5383" width="10.625" style="763" customWidth="1"/>
    <col min="5384" max="5384" width="17.125" style="763" customWidth="1"/>
    <col min="5385" max="5385" width="11.625" style="763" customWidth="1"/>
    <col min="5386" max="5386" width="10.625" style="763" customWidth="1"/>
    <col min="5387" max="5632" width="9" style="763"/>
    <col min="5633" max="5633" width="3.375" style="763" customWidth="1"/>
    <col min="5634" max="5634" width="14.75" style="763" customWidth="1"/>
    <col min="5635" max="5635" width="46.125" style="763" customWidth="1"/>
    <col min="5636" max="5636" width="17.375" style="763" customWidth="1"/>
    <col min="5637" max="5637" width="10.375" style="763" customWidth="1"/>
    <col min="5638" max="5638" width="9.75" style="763" customWidth="1"/>
    <col min="5639" max="5639" width="10.625" style="763" customWidth="1"/>
    <col min="5640" max="5640" width="17.125" style="763" customWidth="1"/>
    <col min="5641" max="5641" width="11.625" style="763" customWidth="1"/>
    <col min="5642" max="5642" width="10.625" style="763" customWidth="1"/>
    <col min="5643" max="5888" width="9" style="763"/>
    <col min="5889" max="5889" width="3.375" style="763" customWidth="1"/>
    <col min="5890" max="5890" width="14.75" style="763" customWidth="1"/>
    <col min="5891" max="5891" width="46.125" style="763" customWidth="1"/>
    <col min="5892" max="5892" width="17.375" style="763" customWidth="1"/>
    <col min="5893" max="5893" width="10.375" style="763" customWidth="1"/>
    <col min="5894" max="5894" width="9.75" style="763" customWidth="1"/>
    <col min="5895" max="5895" width="10.625" style="763" customWidth="1"/>
    <col min="5896" max="5896" width="17.125" style="763" customWidth="1"/>
    <col min="5897" max="5897" width="11.625" style="763" customWidth="1"/>
    <col min="5898" max="5898" width="10.625" style="763" customWidth="1"/>
    <col min="5899" max="6144" width="9" style="763"/>
    <col min="6145" max="6145" width="3.375" style="763" customWidth="1"/>
    <col min="6146" max="6146" width="14.75" style="763" customWidth="1"/>
    <col min="6147" max="6147" width="46.125" style="763" customWidth="1"/>
    <col min="6148" max="6148" width="17.375" style="763" customWidth="1"/>
    <col min="6149" max="6149" width="10.375" style="763" customWidth="1"/>
    <col min="6150" max="6150" width="9.75" style="763" customWidth="1"/>
    <col min="6151" max="6151" width="10.625" style="763" customWidth="1"/>
    <col min="6152" max="6152" width="17.125" style="763" customWidth="1"/>
    <col min="6153" max="6153" width="11.625" style="763" customWidth="1"/>
    <col min="6154" max="6154" width="10.625" style="763" customWidth="1"/>
    <col min="6155" max="6400" width="9" style="763"/>
    <col min="6401" max="6401" width="3.375" style="763" customWidth="1"/>
    <col min="6402" max="6402" width="14.75" style="763" customWidth="1"/>
    <col min="6403" max="6403" width="46.125" style="763" customWidth="1"/>
    <col min="6404" max="6404" width="17.375" style="763" customWidth="1"/>
    <col min="6405" max="6405" width="10.375" style="763" customWidth="1"/>
    <col min="6406" max="6406" width="9.75" style="763" customWidth="1"/>
    <col min="6407" max="6407" width="10.625" style="763" customWidth="1"/>
    <col min="6408" max="6408" width="17.125" style="763" customWidth="1"/>
    <col min="6409" max="6409" width="11.625" style="763" customWidth="1"/>
    <col min="6410" max="6410" width="10.625" style="763" customWidth="1"/>
    <col min="6411" max="6656" width="9" style="763"/>
    <col min="6657" max="6657" width="3.375" style="763" customWidth="1"/>
    <col min="6658" max="6658" width="14.75" style="763" customWidth="1"/>
    <col min="6659" max="6659" width="46.125" style="763" customWidth="1"/>
    <col min="6660" max="6660" width="17.375" style="763" customWidth="1"/>
    <col min="6661" max="6661" width="10.375" style="763" customWidth="1"/>
    <col min="6662" max="6662" width="9.75" style="763" customWidth="1"/>
    <col min="6663" max="6663" width="10.625" style="763" customWidth="1"/>
    <col min="6664" max="6664" width="17.125" style="763" customWidth="1"/>
    <col min="6665" max="6665" width="11.625" style="763" customWidth="1"/>
    <col min="6666" max="6666" width="10.625" style="763" customWidth="1"/>
    <col min="6667" max="6912" width="9" style="763"/>
    <col min="6913" max="6913" width="3.375" style="763" customWidth="1"/>
    <col min="6914" max="6914" width="14.75" style="763" customWidth="1"/>
    <col min="6915" max="6915" width="46.125" style="763" customWidth="1"/>
    <col min="6916" max="6916" width="17.375" style="763" customWidth="1"/>
    <col min="6917" max="6917" width="10.375" style="763" customWidth="1"/>
    <col min="6918" max="6918" width="9.75" style="763" customWidth="1"/>
    <col min="6919" max="6919" width="10.625" style="763" customWidth="1"/>
    <col min="6920" max="6920" width="17.125" style="763" customWidth="1"/>
    <col min="6921" max="6921" width="11.625" style="763" customWidth="1"/>
    <col min="6922" max="6922" width="10.625" style="763" customWidth="1"/>
    <col min="6923" max="7168" width="9" style="763"/>
    <col min="7169" max="7169" width="3.375" style="763" customWidth="1"/>
    <col min="7170" max="7170" width="14.75" style="763" customWidth="1"/>
    <col min="7171" max="7171" width="46.125" style="763" customWidth="1"/>
    <col min="7172" max="7172" width="17.375" style="763" customWidth="1"/>
    <col min="7173" max="7173" width="10.375" style="763" customWidth="1"/>
    <col min="7174" max="7174" width="9.75" style="763" customWidth="1"/>
    <col min="7175" max="7175" width="10.625" style="763" customWidth="1"/>
    <col min="7176" max="7176" width="17.125" style="763" customWidth="1"/>
    <col min="7177" max="7177" width="11.625" style="763" customWidth="1"/>
    <col min="7178" max="7178" width="10.625" style="763" customWidth="1"/>
    <col min="7179" max="7424" width="9" style="763"/>
    <col min="7425" max="7425" width="3.375" style="763" customWidth="1"/>
    <col min="7426" max="7426" width="14.75" style="763" customWidth="1"/>
    <col min="7427" max="7427" width="46.125" style="763" customWidth="1"/>
    <col min="7428" max="7428" width="17.375" style="763" customWidth="1"/>
    <col min="7429" max="7429" width="10.375" style="763" customWidth="1"/>
    <col min="7430" max="7430" width="9.75" style="763" customWidth="1"/>
    <col min="7431" max="7431" width="10.625" style="763" customWidth="1"/>
    <col min="7432" max="7432" width="17.125" style="763" customWidth="1"/>
    <col min="7433" max="7433" width="11.625" style="763" customWidth="1"/>
    <col min="7434" max="7434" width="10.625" style="763" customWidth="1"/>
    <col min="7435" max="7680" width="9" style="763"/>
    <col min="7681" max="7681" width="3.375" style="763" customWidth="1"/>
    <col min="7682" max="7682" width="14.75" style="763" customWidth="1"/>
    <col min="7683" max="7683" width="46.125" style="763" customWidth="1"/>
    <col min="7684" max="7684" width="17.375" style="763" customWidth="1"/>
    <col min="7685" max="7685" width="10.375" style="763" customWidth="1"/>
    <col min="7686" max="7686" width="9.75" style="763" customWidth="1"/>
    <col min="7687" max="7687" width="10.625" style="763" customWidth="1"/>
    <col min="7688" max="7688" width="17.125" style="763" customWidth="1"/>
    <col min="7689" max="7689" width="11.625" style="763" customWidth="1"/>
    <col min="7690" max="7690" width="10.625" style="763" customWidth="1"/>
    <col min="7691" max="7936" width="9" style="763"/>
    <col min="7937" max="7937" width="3.375" style="763" customWidth="1"/>
    <col min="7938" max="7938" width="14.75" style="763" customWidth="1"/>
    <col min="7939" max="7939" width="46.125" style="763" customWidth="1"/>
    <col min="7940" max="7940" width="17.375" style="763" customWidth="1"/>
    <col min="7941" max="7941" width="10.375" style="763" customWidth="1"/>
    <col min="7942" max="7942" width="9.75" style="763" customWidth="1"/>
    <col min="7943" max="7943" width="10.625" style="763" customWidth="1"/>
    <col min="7944" max="7944" width="17.125" style="763" customWidth="1"/>
    <col min="7945" max="7945" width="11.625" style="763" customWidth="1"/>
    <col min="7946" max="7946" width="10.625" style="763" customWidth="1"/>
    <col min="7947" max="8192" width="9" style="763"/>
    <col min="8193" max="8193" width="3.375" style="763" customWidth="1"/>
    <col min="8194" max="8194" width="14.75" style="763" customWidth="1"/>
    <col min="8195" max="8195" width="46.125" style="763" customWidth="1"/>
    <col min="8196" max="8196" width="17.375" style="763" customWidth="1"/>
    <col min="8197" max="8197" width="10.375" style="763" customWidth="1"/>
    <col min="8198" max="8198" width="9.75" style="763" customWidth="1"/>
    <col min="8199" max="8199" width="10.625" style="763" customWidth="1"/>
    <col min="8200" max="8200" width="17.125" style="763" customWidth="1"/>
    <col min="8201" max="8201" width="11.625" style="763" customWidth="1"/>
    <col min="8202" max="8202" width="10.625" style="763" customWidth="1"/>
    <col min="8203" max="8448" width="9" style="763"/>
    <col min="8449" max="8449" width="3.375" style="763" customWidth="1"/>
    <col min="8450" max="8450" width="14.75" style="763" customWidth="1"/>
    <col min="8451" max="8451" width="46.125" style="763" customWidth="1"/>
    <col min="8452" max="8452" width="17.375" style="763" customWidth="1"/>
    <col min="8453" max="8453" width="10.375" style="763" customWidth="1"/>
    <col min="8454" max="8454" width="9.75" style="763" customWidth="1"/>
    <col min="8455" max="8455" width="10.625" style="763" customWidth="1"/>
    <col min="8456" max="8456" width="17.125" style="763" customWidth="1"/>
    <col min="8457" max="8457" width="11.625" style="763" customWidth="1"/>
    <col min="8458" max="8458" width="10.625" style="763" customWidth="1"/>
    <col min="8459" max="8704" width="9" style="763"/>
    <col min="8705" max="8705" width="3.375" style="763" customWidth="1"/>
    <col min="8706" max="8706" width="14.75" style="763" customWidth="1"/>
    <col min="8707" max="8707" width="46.125" style="763" customWidth="1"/>
    <col min="8708" max="8708" width="17.375" style="763" customWidth="1"/>
    <col min="8709" max="8709" width="10.375" style="763" customWidth="1"/>
    <col min="8710" max="8710" width="9.75" style="763" customWidth="1"/>
    <col min="8711" max="8711" width="10.625" style="763" customWidth="1"/>
    <col min="8712" max="8712" width="17.125" style="763" customWidth="1"/>
    <col min="8713" max="8713" width="11.625" style="763" customWidth="1"/>
    <col min="8714" max="8714" width="10.625" style="763" customWidth="1"/>
    <col min="8715" max="8960" width="9" style="763"/>
    <col min="8961" max="8961" width="3.375" style="763" customWidth="1"/>
    <col min="8962" max="8962" width="14.75" style="763" customWidth="1"/>
    <col min="8963" max="8963" width="46.125" style="763" customWidth="1"/>
    <col min="8964" max="8964" width="17.375" style="763" customWidth="1"/>
    <col min="8965" max="8965" width="10.375" style="763" customWidth="1"/>
    <col min="8966" max="8966" width="9.75" style="763" customWidth="1"/>
    <col min="8967" max="8967" width="10.625" style="763" customWidth="1"/>
    <col min="8968" max="8968" width="17.125" style="763" customWidth="1"/>
    <col min="8969" max="8969" width="11.625" style="763" customWidth="1"/>
    <col min="8970" max="8970" width="10.625" style="763" customWidth="1"/>
    <col min="8971" max="9216" width="9" style="763"/>
    <col min="9217" max="9217" width="3.375" style="763" customWidth="1"/>
    <col min="9218" max="9218" width="14.75" style="763" customWidth="1"/>
    <col min="9219" max="9219" width="46.125" style="763" customWidth="1"/>
    <col min="9220" max="9220" width="17.375" style="763" customWidth="1"/>
    <col min="9221" max="9221" width="10.375" style="763" customWidth="1"/>
    <col min="9222" max="9222" width="9.75" style="763" customWidth="1"/>
    <col min="9223" max="9223" width="10.625" style="763" customWidth="1"/>
    <col min="9224" max="9224" width="17.125" style="763" customWidth="1"/>
    <col min="9225" max="9225" width="11.625" style="763" customWidth="1"/>
    <col min="9226" max="9226" width="10.625" style="763" customWidth="1"/>
    <col min="9227" max="9472" width="9" style="763"/>
    <col min="9473" max="9473" width="3.375" style="763" customWidth="1"/>
    <col min="9474" max="9474" width="14.75" style="763" customWidth="1"/>
    <col min="9475" max="9475" width="46.125" style="763" customWidth="1"/>
    <col min="9476" max="9476" width="17.375" style="763" customWidth="1"/>
    <col min="9477" max="9477" width="10.375" style="763" customWidth="1"/>
    <col min="9478" max="9478" width="9.75" style="763" customWidth="1"/>
    <col min="9479" max="9479" width="10.625" style="763" customWidth="1"/>
    <col min="9480" max="9480" width="17.125" style="763" customWidth="1"/>
    <col min="9481" max="9481" width="11.625" style="763" customWidth="1"/>
    <col min="9482" max="9482" width="10.625" style="763" customWidth="1"/>
    <col min="9483" max="9728" width="9" style="763"/>
    <col min="9729" max="9729" width="3.375" style="763" customWidth="1"/>
    <col min="9730" max="9730" width="14.75" style="763" customWidth="1"/>
    <col min="9731" max="9731" width="46.125" style="763" customWidth="1"/>
    <col min="9732" max="9732" width="17.375" style="763" customWidth="1"/>
    <col min="9733" max="9733" width="10.375" style="763" customWidth="1"/>
    <col min="9734" max="9734" width="9.75" style="763" customWidth="1"/>
    <col min="9735" max="9735" width="10.625" style="763" customWidth="1"/>
    <col min="9736" max="9736" width="17.125" style="763" customWidth="1"/>
    <col min="9737" max="9737" width="11.625" style="763" customWidth="1"/>
    <col min="9738" max="9738" width="10.625" style="763" customWidth="1"/>
    <col min="9739" max="9984" width="9" style="763"/>
    <col min="9985" max="9985" width="3.375" style="763" customWidth="1"/>
    <col min="9986" max="9986" width="14.75" style="763" customWidth="1"/>
    <col min="9987" max="9987" width="46.125" style="763" customWidth="1"/>
    <col min="9988" max="9988" width="17.375" style="763" customWidth="1"/>
    <col min="9989" max="9989" width="10.375" style="763" customWidth="1"/>
    <col min="9990" max="9990" width="9.75" style="763" customWidth="1"/>
    <col min="9991" max="9991" width="10.625" style="763" customWidth="1"/>
    <col min="9992" max="9992" width="17.125" style="763" customWidth="1"/>
    <col min="9993" max="9993" width="11.625" style="763" customWidth="1"/>
    <col min="9994" max="9994" width="10.625" style="763" customWidth="1"/>
    <col min="9995" max="10240" width="9" style="763"/>
    <col min="10241" max="10241" width="3.375" style="763" customWidth="1"/>
    <col min="10242" max="10242" width="14.75" style="763" customWidth="1"/>
    <col min="10243" max="10243" width="46.125" style="763" customWidth="1"/>
    <col min="10244" max="10244" width="17.375" style="763" customWidth="1"/>
    <col min="10245" max="10245" width="10.375" style="763" customWidth="1"/>
    <col min="10246" max="10246" width="9.75" style="763" customWidth="1"/>
    <col min="10247" max="10247" width="10.625" style="763" customWidth="1"/>
    <col min="10248" max="10248" width="17.125" style="763" customWidth="1"/>
    <col min="10249" max="10249" width="11.625" style="763" customWidth="1"/>
    <col min="10250" max="10250" width="10.625" style="763" customWidth="1"/>
    <col min="10251" max="10496" width="9" style="763"/>
    <col min="10497" max="10497" width="3.375" style="763" customWidth="1"/>
    <col min="10498" max="10498" width="14.75" style="763" customWidth="1"/>
    <col min="10499" max="10499" width="46.125" style="763" customWidth="1"/>
    <col min="10500" max="10500" width="17.375" style="763" customWidth="1"/>
    <col min="10501" max="10501" width="10.375" style="763" customWidth="1"/>
    <col min="10502" max="10502" width="9.75" style="763" customWidth="1"/>
    <col min="10503" max="10503" width="10.625" style="763" customWidth="1"/>
    <col min="10504" max="10504" width="17.125" style="763" customWidth="1"/>
    <col min="10505" max="10505" width="11.625" style="763" customWidth="1"/>
    <col min="10506" max="10506" width="10.625" style="763" customWidth="1"/>
    <col min="10507" max="10752" width="9" style="763"/>
    <col min="10753" max="10753" width="3.375" style="763" customWidth="1"/>
    <col min="10754" max="10754" width="14.75" style="763" customWidth="1"/>
    <col min="10755" max="10755" width="46.125" style="763" customWidth="1"/>
    <col min="10756" max="10756" width="17.375" style="763" customWidth="1"/>
    <col min="10757" max="10757" width="10.375" style="763" customWidth="1"/>
    <col min="10758" max="10758" width="9.75" style="763" customWidth="1"/>
    <col min="10759" max="10759" width="10.625" style="763" customWidth="1"/>
    <col min="10760" max="10760" width="17.125" style="763" customWidth="1"/>
    <col min="10761" max="10761" width="11.625" style="763" customWidth="1"/>
    <col min="10762" max="10762" width="10.625" style="763" customWidth="1"/>
    <col min="10763" max="11008" width="9" style="763"/>
    <col min="11009" max="11009" width="3.375" style="763" customWidth="1"/>
    <col min="11010" max="11010" width="14.75" style="763" customWidth="1"/>
    <col min="11011" max="11011" width="46.125" style="763" customWidth="1"/>
    <col min="11012" max="11012" width="17.375" style="763" customWidth="1"/>
    <col min="11013" max="11013" width="10.375" style="763" customWidth="1"/>
    <col min="11014" max="11014" width="9.75" style="763" customWidth="1"/>
    <col min="11015" max="11015" width="10.625" style="763" customWidth="1"/>
    <col min="11016" max="11016" width="17.125" style="763" customWidth="1"/>
    <col min="11017" max="11017" width="11.625" style="763" customWidth="1"/>
    <col min="11018" max="11018" width="10.625" style="763" customWidth="1"/>
    <col min="11019" max="11264" width="9" style="763"/>
    <col min="11265" max="11265" width="3.375" style="763" customWidth="1"/>
    <col min="11266" max="11266" width="14.75" style="763" customWidth="1"/>
    <col min="11267" max="11267" width="46.125" style="763" customWidth="1"/>
    <col min="11268" max="11268" width="17.375" style="763" customWidth="1"/>
    <col min="11269" max="11269" width="10.375" style="763" customWidth="1"/>
    <col min="11270" max="11270" width="9.75" style="763" customWidth="1"/>
    <col min="11271" max="11271" width="10.625" style="763" customWidth="1"/>
    <col min="11272" max="11272" width="17.125" style="763" customWidth="1"/>
    <col min="11273" max="11273" width="11.625" style="763" customWidth="1"/>
    <col min="11274" max="11274" width="10.625" style="763" customWidth="1"/>
    <col min="11275" max="11520" width="9" style="763"/>
    <col min="11521" max="11521" width="3.375" style="763" customWidth="1"/>
    <col min="11522" max="11522" width="14.75" style="763" customWidth="1"/>
    <col min="11523" max="11523" width="46.125" style="763" customWidth="1"/>
    <col min="11524" max="11524" width="17.375" style="763" customWidth="1"/>
    <col min="11525" max="11525" width="10.375" style="763" customWidth="1"/>
    <col min="11526" max="11526" width="9.75" style="763" customWidth="1"/>
    <col min="11527" max="11527" width="10.625" style="763" customWidth="1"/>
    <col min="11528" max="11528" width="17.125" style="763" customWidth="1"/>
    <col min="11529" max="11529" width="11.625" style="763" customWidth="1"/>
    <col min="11530" max="11530" width="10.625" style="763" customWidth="1"/>
    <col min="11531" max="11776" width="9" style="763"/>
    <col min="11777" max="11777" width="3.375" style="763" customWidth="1"/>
    <col min="11778" max="11778" width="14.75" style="763" customWidth="1"/>
    <col min="11779" max="11779" width="46.125" style="763" customWidth="1"/>
    <col min="11780" max="11780" width="17.375" style="763" customWidth="1"/>
    <col min="11781" max="11781" width="10.375" style="763" customWidth="1"/>
    <col min="11782" max="11782" width="9.75" style="763" customWidth="1"/>
    <col min="11783" max="11783" width="10.625" style="763" customWidth="1"/>
    <col min="11784" max="11784" width="17.125" style="763" customWidth="1"/>
    <col min="11785" max="11785" width="11.625" style="763" customWidth="1"/>
    <col min="11786" max="11786" width="10.625" style="763" customWidth="1"/>
    <col min="11787" max="12032" width="9" style="763"/>
    <col min="12033" max="12033" width="3.375" style="763" customWidth="1"/>
    <col min="12034" max="12034" width="14.75" style="763" customWidth="1"/>
    <col min="12035" max="12035" width="46.125" style="763" customWidth="1"/>
    <col min="12036" max="12036" width="17.375" style="763" customWidth="1"/>
    <col min="12037" max="12037" width="10.375" style="763" customWidth="1"/>
    <col min="12038" max="12038" width="9.75" style="763" customWidth="1"/>
    <col min="12039" max="12039" width="10.625" style="763" customWidth="1"/>
    <col min="12040" max="12040" width="17.125" style="763" customWidth="1"/>
    <col min="12041" max="12041" width="11.625" style="763" customWidth="1"/>
    <col min="12042" max="12042" width="10.625" style="763" customWidth="1"/>
    <col min="12043" max="12288" width="9" style="763"/>
    <col min="12289" max="12289" width="3.375" style="763" customWidth="1"/>
    <col min="12290" max="12290" width="14.75" style="763" customWidth="1"/>
    <col min="12291" max="12291" width="46.125" style="763" customWidth="1"/>
    <col min="12292" max="12292" width="17.375" style="763" customWidth="1"/>
    <col min="12293" max="12293" width="10.375" style="763" customWidth="1"/>
    <col min="12294" max="12294" width="9.75" style="763" customWidth="1"/>
    <col min="12295" max="12295" width="10.625" style="763" customWidth="1"/>
    <col min="12296" max="12296" width="17.125" style="763" customWidth="1"/>
    <col min="12297" max="12297" width="11.625" style="763" customWidth="1"/>
    <col min="12298" max="12298" width="10.625" style="763" customWidth="1"/>
    <col min="12299" max="12544" width="9" style="763"/>
    <col min="12545" max="12545" width="3.375" style="763" customWidth="1"/>
    <col min="12546" max="12546" width="14.75" style="763" customWidth="1"/>
    <col min="12547" max="12547" width="46.125" style="763" customWidth="1"/>
    <col min="12548" max="12548" width="17.375" style="763" customWidth="1"/>
    <col min="12549" max="12549" width="10.375" style="763" customWidth="1"/>
    <col min="12550" max="12550" width="9.75" style="763" customWidth="1"/>
    <col min="12551" max="12551" width="10.625" style="763" customWidth="1"/>
    <col min="12552" max="12552" width="17.125" style="763" customWidth="1"/>
    <col min="12553" max="12553" width="11.625" style="763" customWidth="1"/>
    <col min="12554" max="12554" width="10.625" style="763" customWidth="1"/>
    <col min="12555" max="12800" width="9" style="763"/>
    <col min="12801" max="12801" width="3.375" style="763" customWidth="1"/>
    <col min="12802" max="12802" width="14.75" style="763" customWidth="1"/>
    <col min="12803" max="12803" width="46.125" style="763" customWidth="1"/>
    <col min="12804" max="12804" width="17.375" style="763" customWidth="1"/>
    <col min="12805" max="12805" width="10.375" style="763" customWidth="1"/>
    <col min="12806" max="12806" width="9.75" style="763" customWidth="1"/>
    <col min="12807" max="12807" width="10.625" style="763" customWidth="1"/>
    <col min="12808" max="12808" width="17.125" style="763" customWidth="1"/>
    <col min="12809" max="12809" width="11.625" style="763" customWidth="1"/>
    <col min="12810" max="12810" width="10.625" style="763" customWidth="1"/>
    <col min="12811" max="13056" width="9" style="763"/>
    <col min="13057" max="13057" width="3.375" style="763" customWidth="1"/>
    <col min="13058" max="13058" width="14.75" style="763" customWidth="1"/>
    <col min="13059" max="13059" width="46.125" style="763" customWidth="1"/>
    <col min="13060" max="13060" width="17.375" style="763" customWidth="1"/>
    <col min="13061" max="13061" width="10.375" style="763" customWidth="1"/>
    <col min="13062" max="13062" width="9.75" style="763" customWidth="1"/>
    <col min="13063" max="13063" width="10.625" style="763" customWidth="1"/>
    <col min="13064" max="13064" width="17.125" style="763" customWidth="1"/>
    <col min="13065" max="13065" width="11.625" style="763" customWidth="1"/>
    <col min="13066" max="13066" width="10.625" style="763" customWidth="1"/>
    <col min="13067" max="13312" width="9" style="763"/>
    <col min="13313" max="13313" width="3.375" style="763" customWidth="1"/>
    <col min="13314" max="13314" width="14.75" style="763" customWidth="1"/>
    <col min="13315" max="13315" width="46.125" style="763" customWidth="1"/>
    <col min="13316" max="13316" width="17.375" style="763" customWidth="1"/>
    <col min="13317" max="13317" width="10.375" style="763" customWidth="1"/>
    <col min="13318" max="13318" width="9.75" style="763" customWidth="1"/>
    <col min="13319" max="13319" width="10.625" style="763" customWidth="1"/>
    <col min="13320" max="13320" width="17.125" style="763" customWidth="1"/>
    <col min="13321" max="13321" width="11.625" style="763" customWidth="1"/>
    <col min="13322" max="13322" width="10.625" style="763" customWidth="1"/>
    <col min="13323" max="13568" width="9" style="763"/>
    <col min="13569" max="13569" width="3.375" style="763" customWidth="1"/>
    <col min="13570" max="13570" width="14.75" style="763" customWidth="1"/>
    <col min="13571" max="13571" width="46.125" style="763" customWidth="1"/>
    <col min="13572" max="13572" width="17.375" style="763" customWidth="1"/>
    <col min="13573" max="13573" width="10.375" style="763" customWidth="1"/>
    <col min="13574" max="13574" width="9.75" style="763" customWidth="1"/>
    <col min="13575" max="13575" width="10.625" style="763" customWidth="1"/>
    <col min="13576" max="13576" width="17.125" style="763" customWidth="1"/>
    <col min="13577" max="13577" width="11.625" style="763" customWidth="1"/>
    <col min="13578" max="13578" width="10.625" style="763" customWidth="1"/>
    <col min="13579" max="13824" width="9" style="763"/>
    <col min="13825" max="13825" width="3.375" style="763" customWidth="1"/>
    <col min="13826" max="13826" width="14.75" style="763" customWidth="1"/>
    <col min="13827" max="13827" width="46.125" style="763" customWidth="1"/>
    <col min="13828" max="13828" width="17.375" style="763" customWidth="1"/>
    <col min="13829" max="13829" width="10.375" style="763" customWidth="1"/>
    <col min="13830" max="13830" width="9.75" style="763" customWidth="1"/>
    <col min="13831" max="13831" width="10.625" style="763" customWidth="1"/>
    <col min="13832" max="13832" width="17.125" style="763" customWidth="1"/>
    <col min="13833" max="13833" width="11.625" style="763" customWidth="1"/>
    <col min="13834" max="13834" width="10.625" style="763" customWidth="1"/>
    <col min="13835" max="14080" width="9" style="763"/>
    <col min="14081" max="14081" width="3.375" style="763" customWidth="1"/>
    <col min="14082" max="14082" width="14.75" style="763" customWidth="1"/>
    <col min="14083" max="14083" width="46.125" style="763" customWidth="1"/>
    <col min="14084" max="14084" width="17.375" style="763" customWidth="1"/>
    <col min="14085" max="14085" width="10.375" style="763" customWidth="1"/>
    <col min="14086" max="14086" width="9.75" style="763" customWidth="1"/>
    <col min="14087" max="14087" width="10.625" style="763" customWidth="1"/>
    <col min="14088" max="14088" width="17.125" style="763" customWidth="1"/>
    <col min="14089" max="14089" width="11.625" style="763" customWidth="1"/>
    <col min="14090" max="14090" width="10.625" style="763" customWidth="1"/>
    <col min="14091" max="14336" width="9" style="763"/>
    <col min="14337" max="14337" width="3.375" style="763" customWidth="1"/>
    <col min="14338" max="14338" width="14.75" style="763" customWidth="1"/>
    <col min="14339" max="14339" width="46.125" style="763" customWidth="1"/>
    <col min="14340" max="14340" width="17.375" style="763" customWidth="1"/>
    <col min="14341" max="14341" width="10.375" style="763" customWidth="1"/>
    <col min="14342" max="14342" width="9.75" style="763" customWidth="1"/>
    <col min="14343" max="14343" width="10.625" style="763" customWidth="1"/>
    <col min="14344" max="14344" width="17.125" style="763" customWidth="1"/>
    <col min="14345" max="14345" width="11.625" style="763" customWidth="1"/>
    <col min="14346" max="14346" width="10.625" style="763" customWidth="1"/>
    <col min="14347" max="14592" width="9" style="763"/>
    <col min="14593" max="14593" width="3.375" style="763" customWidth="1"/>
    <col min="14594" max="14594" width="14.75" style="763" customWidth="1"/>
    <col min="14595" max="14595" width="46.125" style="763" customWidth="1"/>
    <col min="14596" max="14596" width="17.375" style="763" customWidth="1"/>
    <col min="14597" max="14597" width="10.375" style="763" customWidth="1"/>
    <col min="14598" max="14598" width="9.75" style="763" customWidth="1"/>
    <col min="14599" max="14599" width="10.625" style="763" customWidth="1"/>
    <col min="14600" max="14600" width="17.125" style="763" customWidth="1"/>
    <col min="14601" max="14601" width="11.625" style="763" customWidth="1"/>
    <col min="14602" max="14602" width="10.625" style="763" customWidth="1"/>
    <col min="14603" max="14848" width="9" style="763"/>
    <col min="14849" max="14849" width="3.375" style="763" customWidth="1"/>
    <col min="14850" max="14850" width="14.75" style="763" customWidth="1"/>
    <col min="14851" max="14851" width="46.125" style="763" customWidth="1"/>
    <col min="14852" max="14852" width="17.375" style="763" customWidth="1"/>
    <col min="14853" max="14853" width="10.375" style="763" customWidth="1"/>
    <col min="14854" max="14854" width="9.75" style="763" customWidth="1"/>
    <col min="14855" max="14855" width="10.625" style="763" customWidth="1"/>
    <col min="14856" max="14856" width="17.125" style="763" customWidth="1"/>
    <col min="14857" max="14857" width="11.625" style="763" customWidth="1"/>
    <col min="14858" max="14858" width="10.625" style="763" customWidth="1"/>
    <col min="14859" max="15104" width="9" style="763"/>
    <col min="15105" max="15105" width="3.375" style="763" customWidth="1"/>
    <col min="15106" max="15106" width="14.75" style="763" customWidth="1"/>
    <col min="15107" max="15107" width="46.125" style="763" customWidth="1"/>
    <col min="15108" max="15108" width="17.375" style="763" customWidth="1"/>
    <col min="15109" max="15109" width="10.375" style="763" customWidth="1"/>
    <col min="15110" max="15110" width="9.75" style="763" customWidth="1"/>
    <col min="15111" max="15111" width="10.625" style="763" customWidth="1"/>
    <col min="15112" max="15112" width="17.125" style="763" customWidth="1"/>
    <col min="15113" max="15113" width="11.625" style="763" customWidth="1"/>
    <col min="15114" max="15114" width="10.625" style="763" customWidth="1"/>
    <col min="15115" max="15360" width="9" style="763"/>
    <col min="15361" max="15361" width="3.375" style="763" customWidth="1"/>
    <col min="15362" max="15362" width="14.75" style="763" customWidth="1"/>
    <col min="15363" max="15363" width="46.125" style="763" customWidth="1"/>
    <col min="15364" max="15364" width="17.375" style="763" customWidth="1"/>
    <col min="15365" max="15365" width="10.375" style="763" customWidth="1"/>
    <col min="15366" max="15366" width="9.75" style="763" customWidth="1"/>
    <col min="15367" max="15367" width="10.625" style="763" customWidth="1"/>
    <col min="15368" max="15368" width="17.125" style="763" customWidth="1"/>
    <col min="15369" max="15369" width="11.625" style="763" customWidth="1"/>
    <col min="15370" max="15370" width="10.625" style="763" customWidth="1"/>
    <col min="15371" max="15616" width="9" style="763"/>
    <col min="15617" max="15617" width="3.375" style="763" customWidth="1"/>
    <col min="15618" max="15618" width="14.75" style="763" customWidth="1"/>
    <col min="15619" max="15619" width="46.125" style="763" customWidth="1"/>
    <col min="15620" max="15620" width="17.375" style="763" customWidth="1"/>
    <col min="15621" max="15621" width="10.375" style="763" customWidth="1"/>
    <col min="15622" max="15622" width="9.75" style="763" customWidth="1"/>
    <col min="15623" max="15623" width="10.625" style="763" customWidth="1"/>
    <col min="15624" max="15624" width="17.125" style="763" customWidth="1"/>
    <col min="15625" max="15625" width="11.625" style="763" customWidth="1"/>
    <col min="15626" max="15626" width="10.625" style="763" customWidth="1"/>
    <col min="15627" max="15872" width="9" style="763"/>
    <col min="15873" max="15873" width="3.375" style="763" customWidth="1"/>
    <col min="15874" max="15874" width="14.75" style="763" customWidth="1"/>
    <col min="15875" max="15875" width="46.125" style="763" customWidth="1"/>
    <col min="15876" max="15876" width="17.375" style="763" customWidth="1"/>
    <col min="15877" max="15877" width="10.375" style="763" customWidth="1"/>
    <col min="15878" max="15878" width="9.75" style="763" customWidth="1"/>
    <col min="15879" max="15879" width="10.625" style="763" customWidth="1"/>
    <col min="15880" max="15880" width="17.125" style="763" customWidth="1"/>
    <col min="15881" max="15881" width="11.625" style="763" customWidth="1"/>
    <col min="15882" max="15882" width="10.625" style="763" customWidth="1"/>
    <col min="15883" max="16128" width="9" style="763"/>
    <col min="16129" max="16129" width="3.375" style="763" customWidth="1"/>
    <col min="16130" max="16130" width="14.75" style="763" customWidth="1"/>
    <col min="16131" max="16131" width="46.125" style="763" customWidth="1"/>
    <col min="16132" max="16132" width="17.375" style="763" customWidth="1"/>
    <col min="16133" max="16133" width="10.375" style="763" customWidth="1"/>
    <col min="16134" max="16134" width="9.75" style="763" customWidth="1"/>
    <col min="16135" max="16135" width="10.625" style="763" customWidth="1"/>
    <col min="16136" max="16136" width="17.125" style="763" customWidth="1"/>
    <col min="16137" max="16137" width="11.625" style="763" customWidth="1"/>
    <col min="16138" max="16138" width="10.625" style="763" customWidth="1"/>
    <col min="16139" max="16384" width="9" style="763"/>
  </cols>
  <sheetData>
    <row r="1" spans="1:13" ht="28.5" customHeight="1">
      <c r="A1" s="895" t="s">
        <v>319</v>
      </c>
      <c r="B1" s="895"/>
      <c r="C1" s="895"/>
      <c r="D1" s="895"/>
      <c r="E1" s="895"/>
      <c r="F1" s="895"/>
      <c r="G1" s="895"/>
      <c r="H1" s="895"/>
    </row>
    <row r="2" spans="1:13" ht="27.75" customHeight="1">
      <c r="A2" s="896" t="s">
        <v>339</v>
      </c>
      <c r="B2" s="896"/>
      <c r="C2" s="896"/>
      <c r="D2" s="896"/>
      <c r="E2" s="896"/>
      <c r="F2" s="896"/>
      <c r="G2" s="896"/>
      <c r="H2" s="896"/>
      <c r="I2" s="766"/>
      <c r="J2" s="766"/>
      <c r="K2" s="766"/>
      <c r="L2" s="766"/>
      <c r="M2" s="766"/>
    </row>
    <row r="3" spans="1:13" ht="30.75" customHeight="1">
      <c r="A3" s="901" t="s">
        <v>556</v>
      </c>
      <c r="B3" s="901"/>
      <c r="C3" s="901"/>
      <c r="D3" s="901"/>
      <c r="E3" s="901"/>
      <c r="F3" s="901"/>
      <c r="G3" s="901"/>
      <c r="H3" s="901"/>
      <c r="I3" s="766"/>
      <c r="J3" s="766"/>
      <c r="K3" s="766"/>
      <c r="L3" s="766"/>
      <c r="M3" s="766"/>
    </row>
    <row r="4" spans="1:13" ht="23.25" customHeight="1">
      <c r="A4" s="897" t="s">
        <v>38</v>
      </c>
      <c r="B4" s="898" t="s">
        <v>0</v>
      </c>
      <c r="C4" s="897" t="s">
        <v>39</v>
      </c>
      <c r="D4" s="897" t="s">
        <v>40</v>
      </c>
      <c r="E4" s="897"/>
      <c r="F4" s="897"/>
      <c r="G4" s="897"/>
      <c r="H4" s="897" t="s">
        <v>41</v>
      </c>
    </row>
    <row r="5" spans="1:13" ht="33.75" customHeight="1">
      <c r="A5" s="897"/>
      <c r="B5" s="897"/>
      <c r="C5" s="897"/>
      <c r="D5" s="764" t="s">
        <v>42</v>
      </c>
      <c r="E5" s="764" t="s">
        <v>43</v>
      </c>
      <c r="F5" s="765" t="s">
        <v>44</v>
      </c>
      <c r="G5" s="764" t="s">
        <v>45</v>
      </c>
      <c r="H5" s="897"/>
    </row>
    <row r="6" spans="1:13" ht="17.25" customHeight="1">
      <c r="A6" s="22" t="s">
        <v>46</v>
      </c>
      <c r="B6" s="22" t="s">
        <v>47</v>
      </c>
      <c r="C6" s="22" t="s">
        <v>48</v>
      </c>
      <c r="D6" s="22" t="s">
        <v>49</v>
      </c>
      <c r="E6" s="22" t="s">
        <v>50</v>
      </c>
      <c r="F6" s="22" t="s">
        <v>51</v>
      </c>
      <c r="G6" s="22" t="s">
        <v>52</v>
      </c>
      <c r="H6" s="22" t="s">
        <v>53</v>
      </c>
    </row>
    <row r="7" spans="1:13" ht="36.75" customHeight="1">
      <c r="A7" s="129">
        <v>1</v>
      </c>
      <c r="B7" s="24" t="s">
        <v>333</v>
      </c>
      <c r="C7" s="25" t="s">
        <v>555</v>
      </c>
      <c r="D7" s="38">
        <f>'ლოკ # 3-1  სარკოფაგი '!M146</f>
        <v>0</v>
      </c>
      <c r="E7" s="38"/>
      <c r="F7" s="38"/>
      <c r="G7" s="38"/>
      <c r="H7" s="38">
        <f t="shared" ref="H7:H9" si="0">D7+E7+F7+G7</f>
        <v>0</v>
      </c>
      <c r="I7" s="767"/>
      <c r="J7" s="26"/>
    </row>
    <row r="8" spans="1:13" ht="36" customHeight="1">
      <c r="A8" s="129">
        <v>2</v>
      </c>
      <c r="B8" s="24" t="s">
        <v>334</v>
      </c>
      <c r="C8" s="25" t="s">
        <v>554</v>
      </c>
      <c r="D8" s="38">
        <f>'ლოკ # 3-2  სვეტი'!M104</f>
        <v>0</v>
      </c>
      <c r="E8" s="38"/>
      <c r="F8" s="38"/>
      <c r="G8" s="38"/>
      <c r="H8" s="38">
        <f t="shared" si="0"/>
        <v>0</v>
      </c>
      <c r="I8" s="767"/>
      <c r="J8" s="26"/>
    </row>
    <row r="9" spans="1:13" ht="57" customHeight="1">
      <c r="A9" s="129">
        <v>3</v>
      </c>
      <c r="B9" s="24" t="s">
        <v>335</v>
      </c>
      <c r="C9" s="25" t="s">
        <v>560</v>
      </c>
      <c r="D9" s="38">
        <f>'ლოკ # 3-3  კეთილმოწყ.  '!M59</f>
        <v>0</v>
      </c>
      <c r="E9" s="38"/>
      <c r="F9" s="38"/>
      <c r="G9" s="38"/>
      <c r="H9" s="38">
        <f t="shared" si="0"/>
        <v>0</v>
      </c>
      <c r="I9" s="767"/>
      <c r="J9" s="26"/>
    </row>
    <row r="10" spans="1:13" ht="43.5" customHeight="1">
      <c r="A10" s="27"/>
      <c r="B10" s="893" t="s">
        <v>321</v>
      </c>
      <c r="C10" s="894"/>
      <c r="D10" s="131">
        <f>SUM(D7:D9)</f>
        <v>0</v>
      </c>
      <c r="E10" s="41"/>
      <c r="F10" s="41"/>
      <c r="G10" s="41"/>
      <c r="H10" s="131">
        <f t="shared" ref="H10" si="1">G10+F10+E10+D10</f>
        <v>0</v>
      </c>
      <c r="J10" s="631"/>
    </row>
    <row r="11" spans="1:13" ht="22.5" customHeight="1">
      <c r="A11" s="32"/>
      <c r="B11" s="32"/>
      <c r="C11" s="32"/>
      <c r="D11" s="32"/>
      <c r="E11" s="32"/>
      <c r="F11" s="32"/>
      <c r="G11" s="33"/>
      <c r="H11" s="33"/>
    </row>
    <row r="12" spans="1:13" ht="15.75" customHeight="1">
      <c r="A12" s="32"/>
      <c r="C12" s="35"/>
      <c r="F12" s="886"/>
      <c r="G12" s="886"/>
      <c r="H12" s="36"/>
      <c r="I12" s="36"/>
      <c r="J12" s="36"/>
    </row>
    <row r="13" spans="1:13">
      <c r="A13" s="32"/>
      <c r="B13" s="32"/>
      <c r="C13" s="32"/>
      <c r="D13" s="32"/>
      <c r="E13" s="32"/>
      <c r="F13" s="34"/>
      <c r="G13" s="34"/>
      <c r="H13" s="32"/>
    </row>
    <row r="14" spans="1:13">
      <c r="A14" s="32"/>
      <c r="B14" s="32"/>
      <c r="C14" s="32"/>
      <c r="D14" s="32"/>
      <c r="E14" s="32"/>
      <c r="F14" s="32"/>
      <c r="G14" s="33"/>
      <c r="H14" s="33"/>
    </row>
    <row r="15" spans="1:13" ht="15" customHeight="1">
      <c r="A15" s="32"/>
      <c r="B15" s="32"/>
      <c r="C15" s="32"/>
      <c r="D15" s="32"/>
      <c r="E15" s="32"/>
      <c r="F15" s="34"/>
      <c r="G15" s="34"/>
      <c r="H15" s="32"/>
    </row>
    <row r="16" spans="1:13" ht="15.75" customHeight="1">
      <c r="A16" s="32"/>
      <c r="C16" s="35"/>
      <c r="F16" s="886"/>
      <c r="G16" s="886"/>
      <c r="H16" s="36"/>
      <c r="I16" s="36"/>
      <c r="J16" s="36"/>
    </row>
    <row r="17" spans="1:8">
      <c r="A17" s="32"/>
      <c r="B17" s="32"/>
      <c r="C17" s="32"/>
      <c r="D17" s="32"/>
      <c r="E17" s="32"/>
      <c r="F17" s="34"/>
      <c r="G17" s="34"/>
      <c r="H17" s="32"/>
    </row>
  </sheetData>
  <mergeCells count="11">
    <mergeCell ref="B10:C10"/>
    <mergeCell ref="F12:G12"/>
    <mergeCell ref="F16:G16"/>
    <mergeCell ref="A1:H1"/>
    <mergeCell ref="A2:H2"/>
    <mergeCell ref="A3:H3"/>
    <mergeCell ref="A4:A5"/>
    <mergeCell ref="B4:B5"/>
    <mergeCell ref="C4:C5"/>
    <mergeCell ref="D4:G4"/>
    <mergeCell ref="H4:H5"/>
  </mergeCells>
  <printOptions horizontalCentered="1"/>
  <pageMargins left="0.78740157480314965" right="0.19685039370078741" top="0.59055118110236227" bottom="0.39370078740157483" header="0.27559055118110237" footer="0.19685039370078741"/>
  <pageSetup paperSize="9" orientation="landscape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3A0CD-8B80-4854-82FC-FDD220A361E0}">
  <sheetPr>
    <tabColor theme="6" tint="0.59999389629810485"/>
  </sheetPr>
  <dimension ref="A1:FU146"/>
  <sheetViews>
    <sheetView showZeros="0" topLeftCell="A127" zoomScaleNormal="100" workbookViewId="0">
      <selection activeCell="Q136" sqref="Q136"/>
    </sheetView>
  </sheetViews>
  <sheetFormatPr defaultColWidth="9.125" defaultRowHeight="15.75"/>
  <cols>
    <col min="1" max="1" width="3.125" style="5" customWidth="1"/>
    <col min="2" max="2" width="8.625" style="4" customWidth="1"/>
    <col min="3" max="3" width="45.625" style="4" customWidth="1"/>
    <col min="4" max="4" width="6.875" style="4" customWidth="1"/>
    <col min="5" max="5" width="8.375" style="12" customWidth="1"/>
    <col min="6" max="6" width="10" style="13" customWidth="1"/>
    <col min="7" max="7" width="7.875" style="1" customWidth="1"/>
    <col min="8" max="8" width="13.75" style="7" customWidth="1"/>
    <col min="9" max="9" width="7.75" style="1" customWidth="1"/>
    <col min="10" max="10" width="11.75" style="7" customWidth="1"/>
    <col min="11" max="11" width="6.375" style="1" customWidth="1"/>
    <col min="12" max="12" width="11.125" style="7" customWidth="1"/>
    <col min="13" max="13" width="13.75" style="7" customWidth="1"/>
    <col min="14" max="14" width="13.125" style="9" customWidth="1"/>
    <col min="15" max="16384" width="9.125" style="1"/>
  </cols>
  <sheetData>
    <row r="1" spans="1:23" ht="26.25" customHeight="1">
      <c r="A1" s="905" t="s">
        <v>557</v>
      </c>
      <c r="B1" s="905"/>
      <c r="C1" s="906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"/>
    </row>
    <row r="2" spans="1:23" ht="24" customHeight="1">
      <c r="A2" s="896" t="s">
        <v>339</v>
      </c>
      <c r="B2" s="896"/>
      <c r="C2" s="907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"/>
    </row>
    <row r="3" spans="1:23" ht="14.25" customHeight="1">
      <c r="C3" s="47"/>
      <c r="E3" s="1"/>
      <c r="F3" s="8"/>
      <c r="H3" s="1"/>
      <c r="J3" s="1"/>
      <c r="L3" s="1"/>
      <c r="M3" s="48"/>
      <c r="N3" s="1"/>
    </row>
    <row r="4" spans="1:23" ht="28.5" customHeight="1">
      <c r="A4" s="908" t="s">
        <v>555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1"/>
    </row>
    <row r="5" spans="1:23" ht="19.5" customHeight="1">
      <c r="A5" s="909" t="s">
        <v>13</v>
      </c>
      <c r="B5" s="909"/>
      <c r="C5" s="49" t="s">
        <v>70</v>
      </c>
      <c r="D5" s="845"/>
      <c r="E5" s="2"/>
      <c r="F5" s="2"/>
      <c r="G5" s="2"/>
      <c r="H5" s="910" t="s">
        <v>71</v>
      </c>
      <c r="I5" s="910"/>
      <c r="J5" s="910"/>
      <c r="K5" s="911">
        <f>M146</f>
        <v>0</v>
      </c>
      <c r="L5" s="912"/>
      <c r="M5" s="2" t="s">
        <v>12</v>
      </c>
      <c r="N5" s="1"/>
    </row>
    <row r="6" spans="1:23" ht="18.75" customHeight="1">
      <c r="A6" s="902"/>
      <c r="B6" s="902"/>
      <c r="C6" s="50"/>
      <c r="D6" s="844"/>
      <c r="E6" s="10"/>
      <c r="F6" s="10"/>
      <c r="G6" s="2"/>
      <c r="H6" s="903" t="s">
        <v>58</v>
      </c>
      <c r="I6" s="903"/>
      <c r="J6" s="903"/>
      <c r="K6" s="904">
        <f>J140</f>
        <v>0</v>
      </c>
      <c r="L6" s="904"/>
      <c r="M6" s="2" t="s">
        <v>12</v>
      </c>
      <c r="N6" s="1"/>
    </row>
    <row r="7" spans="1:23" ht="35.25" customHeight="1">
      <c r="A7" s="915" t="s">
        <v>11</v>
      </c>
      <c r="B7" s="913" t="s">
        <v>0</v>
      </c>
      <c r="C7" s="913" t="s">
        <v>1</v>
      </c>
      <c r="D7" s="916" t="s">
        <v>6</v>
      </c>
      <c r="E7" s="913" t="s">
        <v>2</v>
      </c>
      <c r="F7" s="913"/>
      <c r="G7" s="913" t="s">
        <v>4</v>
      </c>
      <c r="H7" s="913"/>
      <c r="I7" s="913" t="s">
        <v>3</v>
      </c>
      <c r="J7" s="913"/>
      <c r="K7" s="913" t="s">
        <v>9</v>
      </c>
      <c r="L7" s="913"/>
      <c r="M7" s="914" t="s">
        <v>5</v>
      </c>
    </row>
    <row r="8" spans="1:23" ht="26.25" customHeight="1">
      <c r="A8" s="915"/>
      <c r="B8" s="913"/>
      <c r="C8" s="913"/>
      <c r="D8" s="916"/>
      <c r="E8" s="18" t="s">
        <v>8</v>
      </c>
      <c r="F8" s="846" t="s">
        <v>7</v>
      </c>
      <c r="G8" s="846" t="s">
        <v>8</v>
      </c>
      <c r="H8" s="17" t="s">
        <v>7</v>
      </c>
      <c r="I8" s="846" t="s">
        <v>8</v>
      </c>
      <c r="J8" s="17" t="s">
        <v>7</v>
      </c>
      <c r="K8" s="846" t="s">
        <v>8</v>
      </c>
      <c r="L8" s="17" t="s">
        <v>7</v>
      </c>
      <c r="M8" s="914"/>
    </row>
    <row r="9" spans="1:23" ht="21" customHeight="1">
      <c r="A9" s="16">
        <v>1</v>
      </c>
      <c r="B9" s="15">
        <v>2</v>
      </c>
      <c r="C9" s="15">
        <v>3</v>
      </c>
      <c r="D9" s="15">
        <v>4</v>
      </c>
      <c r="E9" s="327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</row>
    <row r="10" spans="1:23" ht="25.5" customHeight="1">
      <c r="A10" s="140"/>
      <c r="B10" s="141"/>
      <c r="C10" s="142" t="s">
        <v>73</v>
      </c>
      <c r="D10" s="141"/>
      <c r="E10" s="143"/>
      <c r="F10" s="141"/>
      <c r="G10" s="141"/>
      <c r="H10" s="144"/>
      <c r="I10" s="141"/>
      <c r="J10" s="144"/>
      <c r="K10" s="141"/>
      <c r="L10" s="144"/>
      <c r="M10" s="144"/>
    </row>
    <row r="11" spans="1:23" ht="41.25" customHeight="1">
      <c r="A11" s="151">
        <v>4</v>
      </c>
      <c r="B11" s="189" t="s">
        <v>23</v>
      </c>
      <c r="C11" s="273" t="s">
        <v>456</v>
      </c>
      <c r="D11" s="152" t="s">
        <v>284</v>
      </c>
      <c r="E11" s="778"/>
      <c r="F11" s="779">
        <v>221</v>
      </c>
      <c r="G11" s="780"/>
      <c r="H11" s="781"/>
      <c r="I11" s="780"/>
      <c r="J11" s="782"/>
      <c r="K11" s="780"/>
      <c r="L11" s="781"/>
      <c r="M11" s="780"/>
    </row>
    <row r="12" spans="1:23" ht="16.5" customHeight="1">
      <c r="A12" s="783"/>
      <c r="B12" s="726"/>
      <c r="C12" s="271" t="s">
        <v>237</v>
      </c>
      <c r="D12" s="784" t="s">
        <v>15</v>
      </c>
      <c r="E12" s="158">
        <v>1</v>
      </c>
      <c r="F12" s="777">
        <f>E12*F11</f>
        <v>221</v>
      </c>
      <c r="G12" s="158"/>
      <c r="H12" s="785"/>
      <c r="I12" s="158"/>
      <c r="J12" s="786"/>
      <c r="K12" s="158"/>
      <c r="L12" s="785">
        <f>K12*F12</f>
        <v>0</v>
      </c>
      <c r="M12" s="158">
        <f>L12+J12+H12</f>
        <v>0</v>
      </c>
    </row>
    <row r="13" spans="1:23" ht="41.25" customHeight="1">
      <c r="A13" s="151">
        <v>5</v>
      </c>
      <c r="B13" s="189" t="s">
        <v>23</v>
      </c>
      <c r="C13" s="273" t="s">
        <v>457</v>
      </c>
      <c r="D13" s="152" t="s">
        <v>284</v>
      </c>
      <c r="E13" s="778"/>
      <c r="F13" s="779">
        <v>117</v>
      </c>
      <c r="G13" s="780"/>
      <c r="H13" s="781"/>
      <c r="I13" s="780"/>
      <c r="J13" s="782"/>
      <c r="K13" s="780"/>
      <c r="L13" s="781"/>
      <c r="M13" s="780"/>
    </row>
    <row r="14" spans="1:23" ht="16.5" customHeight="1">
      <c r="A14" s="783"/>
      <c r="B14" s="726"/>
      <c r="C14" s="271" t="s">
        <v>237</v>
      </c>
      <c r="D14" s="784" t="s">
        <v>15</v>
      </c>
      <c r="E14" s="158">
        <v>1</v>
      </c>
      <c r="F14" s="777">
        <f>E14*F13</f>
        <v>117</v>
      </c>
      <c r="G14" s="158"/>
      <c r="H14" s="785"/>
      <c r="I14" s="158"/>
      <c r="J14" s="786"/>
      <c r="K14" s="158"/>
      <c r="L14" s="785">
        <f>K14*F14</f>
        <v>0</v>
      </c>
      <c r="M14" s="158">
        <f>L14+J14+H14</f>
        <v>0</v>
      </c>
    </row>
    <row r="15" spans="1:23" ht="28.5" customHeight="1">
      <c r="A15" s="53">
        <v>1</v>
      </c>
      <c r="B15" s="97" t="s">
        <v>23</v>
      </c>
      <c r="C15" s="54" t="s">
        <v>273</v>
      </c>
      <c r="D15" s="111" t="s">
        <v>15</v>
      </c>
      <c r="E15" s="105"/>
      <c r="F15" s="119">
        <v>20</v>
      </c>
      <c r="G15" s="75"/>
      <c r="H15" s="83">
        <f>G15*F15</f>
        <v>0</v>
      </c>
      <c r="I15" s="75"/>
      <c r="J15" s="75">
        <f>I15*F15</f>
        <v>0</v>
      </c>
      <c r="K15" s="75"/>
      <c r="L15" s="75">
        <f>K15*F15</f>
        <v>0</v>
      </c>
      <c r="M15" s="75">
        <f>L15+J15+H15</f>
        <v>0</v>
      </c>
      <c r="O15" s="9"/>
      <c r="P15" s="9"/>
      <c r="Q15" s="9"/>
      <c r="R15" s="9"/>
      <c r="S15" s="9"/>
      <c r="T15" s="9"/>
      <c r="U15" s="9"/>
      <c r="V15" s="9"/>
      <c r="W15" s="9"/>
    </row>
    <row r="16" spans="1:23" ht="18" customHeight="1">
      <c r="A16" s="63"/>
      <c r="B16" s="124"/>
      <c r="C16" s="57" t="s">
        <v>10</v>
      </c>
      <c r="D16" s="124" t="s">
        <v>15</v>
      </c>
      <c r="E16" s="69">
        <v>1</v>
      </c>
      <c r="F16" s="59">
        <f>E16*F15</f>
        <v>20</v>
      </c>
      <c r="G16" s="69"/>
      <c r="H16" s="69">
        <f>G16*F16</f>
        <v>0</v>
      </c>
      <c r="I16" s="69"/>
      <c r="J16" s="69">
        <f>I16*F16</f>
        <v>0</v>
      </c>
      <c r="K16" s="69"/>
      <c r="L16" s="69">
        <f>K16*F16</f>
        <v>0</v>
      </c>
      <c r="M16" s="69">
        <f>L16+J16+H16</f>
        <v>0</v>
      </c>
      <c r="O16" s="9"/>
      <c r="P16" s="9"/>
      <c r="Q16" s="9"/>
      <c r="R16" s="9"/>
      <c r="S16" s="9"/>
      <c r="T16" s="9"/>
      <c r="U16" s="9"/>
      <c r="V16" s="9"/>
      <c r="W16" s="9"/>
    </row>
    <row r="17" spans="1:23" ht="41.25" customHeight="1">
      <c r="A17" s="151">
        <v>7</v>
      </c>
      <c r="B17" s="189" t="s">
        <v>23</v>
      </c>
      <c r="C17" s="273" t="s">
        <v>460</v>
      </c>
      <c r="D17" s="152" t="s">
        <v>284</v>
      </c>
      <c r="E17" s="778"/>
      <c r="F17" s="779">
        <v>117</v>
      </c>
      <c r="G17" s="780"/>
      <c r="H17" s="781"/>
      <c r="I17" s="780"/>
      <c r="J17" s="782"/>
      <c r="K17" s="780"/>
      <c r="L17" s="781"/>
      <c r="M17" s="780"/>
    </row>
    <row r="18" spans="1:23" ht="16.5" customHeight="1">
      <c r="A18" s="783"/>
      <c r="B18" s="726"/>
      <c r="C18" s="271" t="s">
        <v>461</v>
      </c>
      <c r="D18" s="784" t="s">
        <v>15</v>
      </c>
      <c r="E18" s="158">
        <v>1</v>
      </c>
      <c r="F18" s="777">
        <f>E18*F17</f>
        <v>117</v>
      </c>
      <c r="G18" s="158"/>
      <c r="H18" s="785"/>
      <c r="I18" s="158"/>
      <c r="J18" s="786"/>
      <c r="K18" s="158"/>
      <c r="L18" s="785">
        <f>K18*F18</f>
        <v>0</v>
      </c>
      <c r="M18" s="158">
        <f>L18+J18+H18</f>
        <v>0</v>
      </c>
    </row>
    <row r="19" spans="1:23" s="459" customFormat="1" ht="25.5" customHeight="1">
      <c r="A19" s="352">
        <v>2</v>
      </c>
      <c r="B19" s="353" t="s">
        <v>23</v>
      </c>
      <c r="C19" s="354" t="s">
        <v>227</v>
      </c>
      <c r="D19" s="352" t="s">
        <v>236</v>
      </c>
      <c r="E19" s="414"/>
      <c r="F19" s="625">
        <v>20</v>
      </c>
      <c r="G19" s="414"/>
      <c r="H19" s="455"/>
      <c r="I19" s="456"/>
      <c r="J19" s="457"/>
      <c r="K19" s="456"/>
      <c r="L19" s="455"/>
      <c r="M19" s="626"/>
      <c r="N19" s="847"/>
      <c r="O19" s="458"/>
      <c r="P19" s="458"/>
      <c r="Q19" s="458"/>
      <c r="R19" s="458"/>
      <c r="S19" s="458"/>
      <c r="T19" s="458"/>
      <c r="U19" s="458"/>
      <c r="V19" s="458"/>
      <c r="W19" s="458"/>
    </row>
    <row r="20" spans="1:23" s="629" customFormat="1" ht="18.75" customHeight="1">
      <c r="A20" s="372"/>
      <c r="B20" s="124"/>
      <c r="C20" s="363" t="s">
        <v>130</v>
      </c>
      <c r="D20" s="364" t="s">
        <v>15</v>
      </c>
      <c r="E20" s="383">
        <v>1</v>
      </c>
      <c r="F20" s="383">
        <f>F19*E20</f>
        <v>20</v>
      </c>
      <c r="G20" s="365"/>
      <c r="H20" s="627"/>
      <c r="I20" s="383"/>
      <c r="J20" s="461">
        <f>F20*I20</f>
        <v>0</v>
      </c>
      <c r="K20" s="451"/>
      <c r="L20" s="383"/>
      <c r="M20" s="383">
        <f>H20+J20+L20</f>
        <v>0</v>
      </c>
      <c r="N20" s="848"/>
      <c r="O20" s="628"/>
      <c r="P20" s="628"/>
      <c r="Q20" s="628"/>
      <c r="R20" s="628"/>
      <c r="S20" s="628"/>
      <c r="T20" s="628"/>
      <c r="U20" s="628"/>
      <c r="V20" s="628"/>
      <c r="W20" s="628"/>
    </row>
    <row r="21" spans="1:23" ht="27.75" customHeight="1">
      <c r="A21" s="53">
        <v>4</v>
      </c>
      <c r="B21" s="87" t="s">
        <v>23</v>
      </c>
      <c r="C21" s="98" t="s">
        <v>585</v>
      </c>
      <c r="D21" s="86" t="s">
        <v>22</v>
      </c>
      <c r="E21" s="85"/>
      <c r="F21" s="732">
        <v>420</v>
      </c>
      <c r="G21" s="99"/>
      <c r="H21" s="100"/>
      <c r="I21" s="99"/>
      <c r="J21" s="101"/>
      <c r="K21" s="99"/>
      <c r="L21" s="100"/>
      <c r="M21" s="99"/>
    </row>
    <row r="22" spans="1:23" ht="19.5" customHeight="1">
      <c r="A22" s="64"/>
      <c r="B22" s="104"/>
      <c r="C22" s="102" t="s">
        <v>285</v>
      </c>
      <c r="D22" s="92" t="s">
        <v>36</v>
      </c>
      <c r="E22" s="59">
        <v>1</v>
      </c>
      <c r="F22" s="89">
        <f>E22*F21</f>
        <v>420</v>
      </c>
      <c r="G22" s="59"/>
      <c r="H22" s="103"/>
      <c r="I22" s="59"/>
      <c r="J22" s="96"/>
      <c r="K22" s="59"/>
      <c r="L22" s="103">
        <f>K22*F22</f>
        <v>0</v>
      </c>
      <c r="M22" s="59">
        <f>L22+J22+H22</f>
        <v>0</v>
      </c>
    </row>
    <row r="23" spans="1:23" ht="21.75" customHeight="1">
      <c r="A23" s="132"/>
      <c r="B23" s="133"/>
      <c r="C23" s="134" t="s">
        <v>67</v>
      </c>
      <c r="D23" s="135"/>
      <c r="E23" s="136"/>
      <c r="F23" s="137"/>
      <c r="G23" s="138"/>
      <c r="H23" s="139">
        <f>SUM(H11:H22)</f>
        <v>0</v>
      </c>
      <c r="I23" s="139"/>
      <c r="J23" s="139">
        <f>SUM(J11:J22)</f>
        <v>0</v>
      </c>
      <c r="K23" s="139"/>
      <c r="L23" s="139">
        <f>SUM(L11:L22)</f>
        <v>0</v>
      </c>
      <c r="M23" s="139">
        <f>SUM(M11:M22)</f>
        <v>0</v>
      </c>
    </row>
    <row r="24" spans="1:23" ht="39.75" customHeight="1">
      <c r="A24" s="140"/>
      <c r="B24" s="141"/>
      <c r="C24" s="142" t="s">
        <v>570</v>
      </c>
      <c r="D24" s="141"/>
      <c r="E24" s="143"/>
      <c r="F24" s="141"/>
      <c r="G24" s="141"/>
      <c r="H24" s="144"/>
      <c r="I24" s="141"/>
      <c r="J24" s="144"/>
      <c r="K24" s="141"/>
      <c r="L24" s="144"/>
      <c r="M24" s="144"/>
    </row>
    <row r="25" spans="1:23" ht="66.75" customHeight="1">
      <c r="A25" s="151">
        <v>1</v>
      </c>
      <c r="B25" s="189" t="s">
        <v>83</v>
      </c>
      <c r="C25" s="150" t="s">
        <v>598</v>
      </c>
      <c r="D25" s="151" t="s">
        <v>15</v>
      </c>
      <c r="E25" s="153"/>
      <c r="F25" s="154">
        <v>10.199999999999999</v>
      </c>
      <c r="G25" s="190"/>
      <c r="H25" s="190">
        <f t="shared" ref="H25:H48" si="0">G25*F25</f>
        <v>0</v>
      </c>
      <c r="I25" s="190"/>
      <c r="J25" s="190">
        <f>I25*F25</f>
        <v>0</v>
      </c>
      <c r="K25" s="190"/>
      <c r="L25" s="190">
        <f>K25*F25</f>
        <v>0</v>
      </c>
      <c r="M25" s="190">
        <f t="shared" ref="M25:M48" si="1">L25+J25+H25</f>
        <v>0</v>
      </c>
    </row>
    <row r="26" spans="1:23" ht="17.25" customHeight="1">
      <c r="A26" s="155"/>
      <c r="B26" s="156" t="s">
        <v>23</v>
      </c>
      <c r="C26" s="157" t="s">
        <v>10</v>
      </c>
      <c r="D26" s="156" t="s">
        <v>15</v>
      </c>
      <c r="E26" s="258">
        <v>1</v>
      </c>
      <c r="F26" s="146">
        <f>E26*F25</f>
        <v>10.199999999999999</v>
      </c>
      <c r="G26" s="146"/>
      <c r="H26" s="146">
        <f t="shared" si="0"/>
        <v>0</v>
      </c>
      <c r="I26" s="146"/>
      <c r="J26" s="146">
        <f>I26*F26</f>
        <v>0</v>
      </c>
      <c r="K26" s="146"/>
      <c r="L26" s="146">
        <f>K26*F26</f>
        <v>0</v>
      </c>
      <c r="M26" s="146">
        <f t="shared" si="1"/>
        <v>0</v>
      </c>
    </row>
    <row r="27" spans="1:23" ht="17.25" customHeight="1">
      <c r="A27" s="155"/>
      <c r="B27" s="156"/>
      <c r="C27" s="157" t="s">
        <v>18</v>
      </c>
      <c r="D27" s="156" t="s">
        <v>12</v>
      </c>
      <c r="E27" s="258">
        <v>1.06</v>
      </c>
      <c r="F27" s="146">
        <f>E27*F25</f>
        <v>10.811999999999999</v>
      </c>
      <c r="G27" s="146"/>
      <c r="H27" s="146">
        <f t="shared" si="0"/>
        <v>0</v>
      </c>
      <c r="I27" s="146"/>
      <c r="J27" s="146">
        <f>I27*F27</f>
        <v>0</v>
      </c>
      <c r="K27" s="146"/>
      <c r="L27" s="146">
        <f>K27*F27</f>
        <v>0</v>
      </c>
      <c r="M27" s="146">
        <f t="shared" si="1"/>
        <v>0</v>
      </c>
    </row>
    <row r="28" spans="1:23" ht="15.75" customHeight="1">
      <c r="A28" s="155"/>
      <c r="B28" s="159"/>
      <c r="C28" s="157" t="s">
        <v>562</v>
      </c>
      <c r="D28" s="784" t="s">
        <v>60</v>
      </c>
      <c r="E28" s="158">
        <v>1.25</v>
      </c>
      <c r="F28" s="146">
        <f>E28*F25</f>
        <v>12.75</v>
      </c>
      <c r="G28" s="146"/>
      <c r="H28" s="158">
        <f t="shared" si="0"/>
        <v>0</v>
      </c>
      <c r="I28" s="158"/>
      <c r="J28" s="158"/>
      <c r="K28" s="158"/>
      <c r="L28" s="158"/>
      <c r="M28" s="158">
        <f t="shared" si="1"/>
        <v>0</v>
      </c>
    </row>
    <row r="29" spans="1:23" ht="16.5" customHeight="1">
      <c r="A29" s="165"/>
      <c r="B29" s="166"/>
      <c r="C29" s="167" t="s">
        <v>17</v>
      </c>
      <c r="D29" s="166" t="s">
        <v>12</v>
      </c>
      <c r="E29" s="260">
        <v>0.02</v>
      </c>
      <c r="F29" s="148">
        <f>E29*F25</f>
        <v>0.20399999999999999</v>
      </c>
      <c r="G29" s="148"/>
      <c r="H29" s="148">
        <f t="shared" si="0"/>
        <v>0</v>
      </c>
      <c r="I29" s="148"/>
      <c r="J29" s="148">
        <f t="shared" ref="J29:J44" si="2">I29*F29</f>
        <v>0</v>
      </c>
      <c r="K29" s="148"/>
      <c r="L29" s="148">
        <f t="shared" ref="L29:L44" si="3">K29*F29</f>
        <v>0</v>
      </c>
      <c r="M29" s="148">
        <f t="shared" si="1"/>
        <v>0</v>
      </c>
    </row>
    <row r="30" spans="1:23" ht="53.25" customHeight="1">
      <c r="A30" s="151">
        <v>2</v>
      </c>
      <c r="B30" s="268" t="s">
        <v>65</v>
      </c>
      <c r="C30" s="220" t="s">
        <v>571</v>
      </c>
      <c r="D30" s="151" t="s">
        <v>15</v>
      </c>
      <c r="E30" s="153"/>
      <c r="F30" s="274">
        <v>4.8</v>
      </c>
      <c r="G30" s="154"/>
      <c r="H30" s="154">
        <f t="shared" si="0"/>
        <v>0</v>
      </c>
      <c r="I30" s="154"/>
      <c r="J30" s="154">
        <f t="shared" si="2"/>
        <v>0</v>
      </c>
      <c r="K30" s="154"/>
      <c r="L30" s="154">
        <f t="shared" si="3"/>
        <v>0</v>
      </c>
      <c r="M30" s="154">
        <f t="shared" si="1"/>
        <v>0</v>
      </c>
    </row>
    <row r="31" spans="1:23" ht="18.75" customHeight="1">
      <c r="A31" s="155"/>
      <c r="B31" s="156" t="s">
        <v>23</v>
      </c>
      <c r="C31" s="157" t="s">
        <v>10</v>
      </c>
      <c r="D31" s="156" t="s">
        <v>15</v>
      </c>
      <c r="E31" s="146">
        <v>1</v>
      </c>
      <c r="F31" s="158">
        <f>E31*F30</f>
        <v>4.8</v>
      </c>
      <c r="G31" s="146"/>
      <c r="H31" s="146">
        <f t="shared" si="0"/>
        <v>0</v>
      </c>
      <c r="I31" s="146"/>
      <c r="J31" s="146">
        <f t="shared" si="2"/>
        <v>0</v>
      </c>
      <c r="K31" s="146"/>
      <c r="L31" s="146">
        <f t="shared" si="3"/>
        <v>0</v>
      </c>
      <c r="M31" s="146">
        <f t="shared" si="1"/>
        <v>0</v>
      </c>
    </row>
    <row r="32" spans="1:23" ht="18.75" customHeight="1">
      <c r="A32" s="155"/>
      <c r="B32" s="159"/>
      <c r="C32" s="157" t="s">
        <v>599</v>
      </c>
      <c r="D32" s="156" t="s">
        <v>28</v>
      </c>
      <c r="E32" s="146">
        <v>1.02</v>
      </c>
      <c r="F32" s="158">
        <f>E32*F30</f>
        <v>4.8959999999999999</v>
      </c>
      <c r="G32" s="146"/>
      <c r="H32" s="146">
        <f t="shared" si="0"/>
        <v>0</v>
      </c>
      <c r="I32" s="146"/>
      <c r="J32" s="146">
        <f t="shared" si="2"/>
        <v>0</v>
      </c>
      <c r="K32" s="146"/>
      <c r="L32" s="146">
        <f t="shared" si="3"/>
        <v>0</v>
      </c>
      <c r="M32" s="146">
        <f t="shared" si="1"/>
        <v>0</v>
      </c>
    </row>
    <row r="33" spans="1:17" ht="18" customHeight="1">
      <c r="A33" s="165"/>
      <c r="B33" s="166"/>
      <c r="C33" s="167" t="s">
        <v>17</v>
      </c>
      <c r="D33" s="166" t="s">
        <v>12</v>
      </c>
      <c r="E33" s="148">
        <v>0.88</v>
      </c>
      <c r="F33" s="168">
        <f>E33*F30</f>
        <v>4.2240000000000002</v>
      </c>
      <c r="G33" s="148"/>
      <c r="H33" s="148">
        <f t="shared" si="0"/>
        <v>0</v>
      </c>
      <c r="I33" s="148"/>
      <c r="J33" s="148">
        <f t="shared" si="2"/>
        <v>0</v>
      </c>
      <c r="K33" s="148"/>
      <c r="L33" s="148">
        <f t="shared" si="3"/>
        <v>0</v>
      </c>
      <c r="M33" s="148">
        <f t="shared" si="1"/>
        <v>0</v>
      </c>
    </row>
    <row r="34" spans="1:17" ht="56.25" customHeight="1">
      <c r="A34" s="151">
        <v>3</v>
      </c>
      <c r="B34" s="268" t="s">
        <v>563</v>
      </c>
      <c r="C34" s="113" t="s">
        <v>568</v>
      </c>
      <c r="D34" s="151" t="s">
        <v>15</v>
      </c>
      <c r="E34" s="153"/>
      <c r="F34" s="274">
        <v>11.2</v>
      </c>
      <c r="G34" s="154"/>
      <c r="H34" s="154">
        <f t="shared" si="0"/>
        <v>0</v>
      </c>
      <c r="I34" s="154"/>
      <c r="J34" s="154">
        <f t="shared" si="2"/>
        <v>0</v>
      </c>
      <c r="K34" s="154"/>
      <c r="L34" s="154">
        <f t="shared" si="3"/>
        <v>0</v>
      </c>
      <c r="M34" s="154">
        <f t="shared" si="1"/>
        <v>0</v>
      </c>
    </row>
    <row r="35" spans="1:17" ht="18" customHeight="1">
      <c r="A35" s="155"/>
      <c r="B35" s="156" t="s">
        <v>23</v>
      </c>
      <c r="C35" s="157" t="s">
        <v>10</v>
      </c>
      <c r="D35" s="275" t="s">
        <v>15</v>
      </c>
      <c r="E35" s="146">
        <v>1</v>
      </c>
      <c r="F35" s="158">
        <f>E35*F34</f>
        <v>11.2</v>
      </c>
      <c r="G35" s="146"/>
      <c r="H35" s="146">
        <f t="shared" si="0"/>
        <v>0</v>
      </c>
      <c r="I35" s="146"/>
      <c r="J35" s="146">
        <f t="shared" si="2"/>
        <v>0</v>
      </c>
      <c r="K35" s="146"/>
      <c r="L35" s="146">
        <f t="shared" si="3"/>
        <v>0</v>
      </c>
      <c r="M35" s="146">
        <f t="shared" si="1"/>
        <v>0</v>
      </c>
    </row>
    <row r="36" spans="1:17" ht="18" customHeight="1">
      <c r="A36" s="155"/>
      <c r="B36" s="156"/>
      <c r="C36" s="157" t="s">
        <v>24</v>
      </c>
      <c r="D36" s="156" t="s">
        <v>15</v>
      </c>
      <c r="E36" s="146">
        <v>1</v>
      </c>
      <c r="F36" s="158">
        <f>E36*F34</f>
        <v>11.2</v>
      </c>
      <c r="G36" s="146"/>
      <c r="H36" s="146">
        <f t="shared" si="0"/>
        <v>0</v>
      </c>
      <c r="I36" s="146"/>
      <c r="J36" s="146">
        <f t="shared" si="2"/>
        <v>0</v>
      </c>
      <c r="K36" s="146"/>
      <c r="L36" s="146">
        <f t="shared" si="3"/>
        <v>0</v>
      </c>
      <c r="M36" s="146">
        <f t="shared" si="1"/>
        <v>0</v>
      </c>
    </row>
    <row r="37" spans="1:17" ht="16.5" customHeight="1">
      <c r="A37" s="155"/>
      <c r="B37" s="156"/>
      <c r="C37" s="157" t="s">
        <v>25</v>
      </c>
      <c r="D37" s="156" t="s">
        <v>12</v>
      </c>
      <c r="E37" s="146">
        <v>0.81</v>
      </c>
      <c r="F37" s="158">
        <f>E37*F34</f>
        <v>9.0719999999999992</v>
      </c>
      <c r="G37" s="146"/>
      <c r="H37" s="146">
        <f t="shared" si="0"/>
        <v>0</v>
      </c>
      <c r="I37" s="146"/>
      <c r="J37" s="146">
        <f t="shared" si="2"/>
        <v>0</v>
      </c>
      <c r="K37" s="146"/>
      <c r="L37" s="146">
        <f t="shared" si="3"/>
        <v>0</v>
      </c>
      <c r="M37" s="146">
        <f t="shared" si="1"/>
        <v>0</v>
      </c>
    </row>
    <row r="38" spans="1:17" ht="18" customHeight="1">
      <c r="A38" s="155"/>
      <c r="B38" s="159"/>
      <c r="C38" s="157" t="s">
        <v>600</v>
      </c>
      <c r="D38" s="156" t="s">
        <v>28</v>
      </c>
      <c r="E38" s="146">
        <v>1.02</v>
      </c>
      <c r="F38" s="158">
        <f>E38*F34</f>
        <v>11.423999999999999</v>
      </c>
      <c r="G38" s="146"/>
      <c r="H38" s="146">
        <f t="shared" si="0"/>
        <v>0</v>
      </c>
      <c r="I38" s="146"/>
      <c r="J38" s="146">
        <f t="shared" si="2"/>
        <v>0</v>
      </c>
      <c r="K38" s="146"/>
      <c r="L38" s="146">
        <f t="shared" si="3"/>
        <v>0</v>
      </c>
      <c r="M38" s="146">
        <f t="shared" si="1"/>
        <v>0</v>
      </c>
    </row>
    <row r="39" spans="1:17" ht="15.75" customHeight="1">
      <c r="A39" s="115"/>
      <c r="B39" s="94"/>
      <c r="C39" s="57" t="s">
        <v>603</v>
      </c>
      <c r="D39" s="124" t="s">
        <v>22</v>
      </c>
      <c r="E39" s="112" t="s">
        <v>35</v>
      </c>
      <c r="F39" s="126">
        <f>1.03*1.181</f>
        <v>1.2164300000000001</v>
      </c>
      <c r="G39" s="69"/>
      <c r="H39" s="69">
        <f t="shared" si="0"/>
        <v>0</v>
      </c>
      <c r="I39" s="69"/>
      <c r="J39" s="69">
        <f t="shared" si="2"/>
        <v>0</v>
      </c>
      <c r="K39" s="69"/>
      <c r="L39" s="69">
        <f t="shared" si="3"/>
        <v>0</v>
      </c>
      <c r="M39" s="69">
        <f t="shared" si="1"/>
        <v>0</v>
      </c>
    </row>
    <row r="40" spans="1:17" ht="15.75" customHeight="1">
      <c r="A40" s="115"/>
      <c r="B40" s="94"/>
      <c r="C40" s="57" t="s">
        <v>602</v>
      </c>
      <c r="D40" s="124" t="s">
        <v>22</v>
      </c>
      <c r="E40" s="112" t="s">
        <v>35</v>
      </c>
      <c r="F40" s="126">
        <f>1.03*0.05</f>
        <v>5.1500000000000004E-2</v>
      </c>
      <c r="G40" s="69"/>
      <c r="H40" s="69">
        <f t="shared" si="0"/>
        <v>0</v>
      </c>
      <c r="I40" s="69"/>
      <c r="J40" s="69">
        <f t="shared" si="2"/>
        <v>0</v>
      </c>
      <c r="K40" s="69"/>
      <c r="L40" s="69">
        <f t="shared" si="3"/>
        <v>0</v>
      </c>
      <c r="M40" s="69">
        <f t="shared" si="1"/>
        <v>0</v>
      </c>
    </row>
    <row r="41" spans="1:17" ht="18" customHeight="1">
      <c r="A41" s="155"/>
      <c r="B41" s="159"/>
      <c r="C41" s="157" t="s">
        <v>26</v>
      </c>
      <c r="D41" s="156" t="s">
        <v>29</v>
      </c>
      <c r="E41" s="146">
        <v>1.1499999999999999</v>
      </c>
      <c r="F41" s="158">
        <f>E41*F34</f>
        <v>12.879999999999999</v>
      </c>
      <c r="G41" s="146"/>
      <c r="H41" s="146">
        <f t="shared" si="0"/>
        <v>0</v>
      </c>
      <c r="I41" s="146"/>
      <c r="J41" s="146">
        <f t="shared" si="2"/>
        <v>0</v>
      </c>
      <c r="K41" s="146"/>
      <c r="L41" s="146">
        <f t="shared" si="3"/>
        <v>0</v>
      </c>
      <c r="M41" s="146">
        <f t="shared" si="1"/>
        <v>0</v>
      </c>
    </row>
    <row r="42" spans="1:17" ht="18" customHeight="1">
      <c r="A42" s="155"/>
      <c r="B42" s="159"/>
      <c r="C42" s="157" t="s">
        <v>564</v>
      </c>
      <c r="D42" s="156" t="s">
        <v>28</v>
      </c>
      <c r="E42" s="270">
        <v>8.3999999999999995E-3</v>
      </c>
      <c r="F42" s="158">
        <f>E42*F34</f>
        <v>9.4079999999999983E-2</v>
      </c>
      <c r="G42" s="146"/>
      <c r="H42" s="146">
        <f t="shared" si="0"/>
        <v>0</v>
      </c>
      <c r="I42" s="146"/>
      <c r="J42" s="146">
        <f t="shared" si="2"/>
        <v>0</v>
      </c>
      <c r="K42" s="146"/>
      <c r="L42" s="146">
        <f t="shared" si="3"/>
        <v>0</v>
      </c>
      <c r="M42" s="146">
        <f t="shared" si="1"/>
        <v>0</v>
      </c>
    </row>
    <row r="43" spans="1:17" ht="19.5" customHeight="1">
      <c r="A43" s="155"/>
      <c r="B43" s="159"/>
      <c r="C43" s="157" t="s">
        <v>565</v>
      </c>
      <c r="D43" s="156" t="s">
        <v>28</v>
      </c>
      <c r="E43" s="270">
        <v>2.5999999999999999E-3</v>
      </c>
      <c r="F43" s="158">
        <f>E43*F34</f>
        <v>2.9119999999999997E-2</v>
      </c>
      <c r="G43" s="146"/>
      <c r="H43" s="146">
        <f t="shared" si="0"/>
        <v>0</v>
      </c>
      <c r="I43" s="146"/>
      <c r="J43" s="146">
        <f t="shared" si="2"/>
        <v>0</v>
      </c>
      <c r="K43" s="146"/>
      <c r="L43" s="146">
        <f t="shared" si="3"/>
        <v>0</v>
      </c>
      <c r="M43" s="146">
        <f t="shared" si="1"/>
        <v>0</v>
      </c>
    </row>
    <row r="44" spans="1:17" s="722" customFormat="1" ht="18" customHeight="1">
      <c r="A44" s="719"/>
      <c r="B44" s="238" t="s">
        <v>23</v>
      </c>
      <c r="C44" s="157" t="s">
        <v>566</v>
      </c>
      <c r="D44" s="223" t="s">
        <v>156</v>
      </c>
      <c r="E44" s="720" t="s">
        <v>35</v>
      </c>
      <c r="F44" s="721">
        <v>128</v>
      </c>
      <c r="G44" s="196"/>
      <c r="H44" s="196">
        <f t="shared" si="0"/>
        <v>0</v>
      </c>
      <c r="I44" s="196"/>
      <c r="J44" s="196">
        <f t="shared" si="2"/>
        <v>0</v>
      </c>
      <c r="K44" s="196"/>
      <c r="L44" s="196">
        <f t="shared" si="3"/>
        <v>0</v>
      </c>
      <c r="M44" s="196">
        <f t="shared" si="1"/>
        <v>0</v>
      </c>
      <c r="N44" s="145"/>
      <c r="Q44" s="723"/>
    </row>
    <row r="45" spans="1:17" s="722" customFormat="1" ht="19.5" customHeight="1">
      <c r="A45" s="719"/>
      <c r="B45" s="238" t="s">
        <v>23</v>
      </c>
      <c r="C45" s="157" t="s">
        <v>275</v>
      </c>
      <c r="D45" s="223" t="s">
        <v>21</v>
      </c>
      <c r="E45" s="720" t="s">
        <v>35</v>
      </c>
      <c r="F45" s="196">
        <v>260</v>
      </c>
      <c r="G45" s="196"/>
      <c r="H45" s="196">
        <f t="shared" si="0"/>
        <v>0</v>
      </c>
      <c r="I45" s="196"/>
      <c r="J45" s="196"/>
      <c r="K45" s="196"/>
      <c r="L45" s="196"/>
      <c r="M45" s="196">
        <f t="shared" si="1"/>
        <v>0</v>
      </c>
      <c r="N45" s="145"/>
    </row>
    <row r="46" spans="1:17" s="722" customFormat="1" ht="18" customHeight="1">
      <c r="A46" s="724"/>
      <c r="B46" s="238" t="s">
        <v>23</v>
      </c>
      <c r="C46" s="157" t="s">
        <v>276</v>
      </c>
      <c r="D46" s="223" t="s">
        <v>20</v>
      </c>
      <c r="E46" s="720" t="s">
        <v>35</v>
      </c>
      <c r="F46" s="196">
        <v>5</v>
      </c>
      <c r="G46" s="196"/>
      <c r="H46" s="196">
        <f t="shared" si="0"/>
        <v>0</v>
      </c>
      <c r="I46" s="196"/>
      <c r="J46" s="196">
        <f t="shared" ref="J46:J48" si="4">I46*F46</f>
        <v>0</v>
      </c>
      <c r="K46" s="196"/>
      <c r="L46" s="196">
        <f t="shared" ref="L46:L48" si="5">K46*F46</f>
        <v>0</v>
      </c>
      <c r="M46" s="196">
        <f t="shared" si="1"/>
        <v>0</v>
      </c>
      <c r="N46" s="849"/>
    </row>
    <row r="47" spans="1:17" s="722" customFormat="1" ht="18" customHeight="1">
      <c r="A47" s="724"/>
      <c r="B47" s="238" t="s">
        <v>23</v>
      </c>
      <c r="C47" s="157" t="s">
        <v>278</v>
      </c>
      <c r="D47" s="223" t="s">
        <v>21</v>
      </c>
      <c r="E47" s="720" t="s">
        <v>35</v>
      </c>
      <c r="F47" s="196">
        <v>2</v>
      </c>
      <c r="G47" s="196"/>
      <c r="H47" s="196">
        <f t="shared" si="0"/>
        <v>0</v>
      </c>
      <c r="I47" s="196"/>
      <c r="J47" s="196">
        <f t="shared" si="4"/>
        <v>0</v>
      </c>
      <c r="K47" s="196"/>
      <c r="L47" s="196">
        <f t="shared" si="5"/>
        <v>0</v>
      </c>
      <c r="M47" s="196">
        <f t="shared" si="1"/>
        <v>0</v>
      </c>
      <c r="N47" s="849"/>
    </row>
    <row r="48" spans="1:17" ht="18" customHeight="1">
      <c r="A48" s="165"/>
      <c r="B48" s="166"/>
      <c r="C48" s="167" t="s">
        <v>17</v>
      </c>
      <c r="D48" s="166" t="s">
        <v>12</v>
      </c>
      <c r="E48" s="148">
        <v>0.39</v>
      </c>
      <c r="F48" s="168">
        <f>E48*F34</f>
        <v>4.3679999999999994</v>
      </c>
      <c r="G48" s="148"/>
      <c r="H48" s="148">
        <f t="shared" si="0"/>
        <v>0</v>
      </c>
      <c r="I48" s="148"/>
      <c r="J48" s="148">
        <f t="shared" si="4"/>
        <v>0</v>
      </c>
      <c r="K48" s="148"/>
      <c r="L48" s="148">
        <f t="shared" si="5"/>
        <v>0</v>
      </c>
      <c r="M48" s="148">
        <f t="shared" si="1"/>
        <v>0</v>
      </c>
    </row>
    <row r="49" spans="1:14" ht="52.5" customHeight="1">
      <c r="A49" s="86">
        <v>4</v>
      </c>
      <c r="B49" s="97" t="s">
        <v>544</v>
      </c>
      <c r="C49" s="113" t="s">
        <v>604</v>
      </c>
      <c r="D49" s="86" t="s">
        <v>15</v>
      </c>
      <c r="E49" s="105"/>
      <c r="F49" s="630">
        <v>32.1</v>
      </c>
      <c r="G49" s="75"/>
      <c r="H49" s="75">
        <f t="shared" ref="H49:H82" si="6">G49*F49</f>
        <v>0</v>
      </c>
      <c r="I49" s="75"/>
      <c r="J49" s="75">
        <f t="shared" ref="J49:J59" si="7">I49*F49</f>
        <v>0</v>
      </c>
      <c r="K49" s="75"/>
      <c r="L49" s="75">
        <f t="shared" ref="L49:L59" si="8">K49*F49</f>
        <v>0</v>
      </c>
      <c r="M49" s="75">
        <f t="shared" ref="M49:M82" si="9">L49+J49+H49</f>
        <v>0</v>
      </c>
    </row>
    <row r="50" spans="1:14" ht="16.5" customHeight="1">
      <c r="A50" s="115"/>
      <c r="B50" s="124" t="s">
        <v>23</v>
      </c>
      <c r="C50" s="57" t="s">
        <v>10</v>
      </c>
      <c r="D50" s="124" t="s">
        <v>15</v>
      </c>
      <c r="E50" s="69">
        <v>1</v>
      </c>
      <c r="F50" s="69">
        <f>E50*F49</f>
        <v>32.1</v>
      </c>
      <c r="G50" s="69"/>
      <c r="H50" s="69">
        <f t="shared" si="6"/>
        <v>0</v>
      </c>
      <c r="I50" s="69"/>
      <c r="J50" s="69">
        <f t="shared" si="7"/>
        <v>0</v>
      </c>
      <c r="K50" s="69"/>
      <c r="L50" s="69">
        <f t="shared" si="8"/>
        <v>0</v>
      </c>
      <c r="M50" s="69">
        <f t="shared" si="9"/>
        <v>0</v>
      </c>
    </row>
    <row r="51" spans="1:14" ht="16.5" customHeight="1">
      <c r="A51" s="115"/>
      <c r="B51" s="124"/>
      <c r="C51" s="57" t="s">
        <v>18</v>
      </c>
      <c r="D51" s="124" t="s">
        <v>12</v>
      </c>
      <c r="E51" s="69">
        <v>1.43</v>
      </c>
      <c r="F51" s="69">
        <f>E51*F49</f>
        <v>45.902999999999999</v>
      </c>
      <c r="G51" s="69"/>
      <c r="H51" s="69">
        <f t="shared" si="6"/>
        <v>0</v>
      </c>
      <c r="I51" s="69"/>
      <c r="J51" s="69">
        <f t="shared" si="7"/>
        <v>0</v>
      </c>
      <c r="K51" s="69"/>
      <c r="L51" s="69">
        <f t="shared" si="8"/>
        <v>0</v>
      </c>
      <c r="M51" s="69">
        <f t="shared" si="9"/>
        <v>0</v>
      </c>
    </row>
    <row r="52" spans="1:14" ht="15.75" customHeight="1">
      <c r="A52" s="115"/>
      <c r="B52" s="94"/>
      <c r="C52" s="57" t="s">
        <v>601</v>
      </c>
      <c r="D52" s="124" t="s">
        <v>16</v>
      </c>
      <c r="E52" s="69">
        <v>1.02</v>
      </c>
      <c r="F52" s="69">
        <f>E52*F49</f>
        <v>32.742000000000004</v>
      </c>
      <c r="G52" s="69"/>
      <c r="H52" s="69">
        <f t="shared" si="6"/>
        <v>0</v>
      </c>
      <c r="I52" s="69"/>
      <c r="J52" s="69">
        <f t="shared" si="7"/>
        <v>0</v>
      </c>
      <c r="K52" s="69"/>
      <c r="L52" s="69">
        <f t="shared" si="8"/>
        <v>0</v>
      </c>
      <c r="M52" s="69">
        <f t="shared" si="9"/>
        <v>0</v>
      </c>
    </row>
    <row r="53" spans="1:14" ht="15.75" customHeight="1">
      <c r="A53" s="115"/>
      <c r="B53" s="94"/>
      <c r="C53" s="57" t="s">
        <v>603</v>
      </c>
      <c r="D53" s="124" t="s">
        <v>22</v>
      </c>
      <c r="E53" s="112" t="s">
        <v>35</v>
      </c>
      <c r="F53" s="126">
        <f>1.03*3.402</f>
        <v>3.5040600000000004</v>
      </c>
      <c r="G53" s="69"/>
      <c r="H53" s="69">
        <f t="shared" si="6"/>
        <v>0</v>
      </c>
      <c r="I53" s="69"/>
      <c r="J53" s="69">
        <f t="shared" si="7"/>
        <v>0</v>
      </c>
      <c r="K53" s="69"/>
      <c r="L53" s="69">
        <f t="shared" si="8"/>
        <v>0</v>
      </c>
      <c r="M53" s="69">
        <f t="shared" si="9"/>
        <v>0</v>
      </c>
    </row>
    <row r="54" spans="1:14" ht="15.75" customHeight="1">
      <c r="A54" s="115"/>
      <c r="B54" s="94"/>
      <c r="C54" s="57" t="s">
        <v>602</v>
      </c>
      <c r="D54" s="124" t="s">
        <v>22</v>
      </c>
      <c r="E54" s="112" t="s">
        <v>35</v>
      </c>
      <c r="F54" s="126">
        <f>1.03*0.144</f>
        <v>0.14831999999999998</v>
      </c>
      <c r="G54" s="69"/>
      <c r="H54" s="69">
        <f t="shared" si="6"/>
        <v>0</v>
      </c>
      <c r="I54" s="69"/>
      <c r="J54" s="69">
        <f t="shared" si="7"/>
        <v>0</v>
      </c>
      <c r="K54" s="69"/>
      <c r="L54" s="69">
        <f t="shared" si="8"/>
        <v>0</v>
      </c>
      <c r="M54" s="69">
        <f t="shared" si="9"/>
        <v>0</v>
      </c>
    </row>
    <row r="55" spans="1:14" ht="15.75" customHeight="1">
      <c r="A55" s="115"/>
      <c r="B55" s="94"/>
      <c r="C55" s="57" t="s">
        <v>277</v>
      </c>
      <c r="D55" s="124" t="s">
        <v>19</v>
      </c>
      <c r="E55" s="69">
        <v>2.64</v>
      </c>
      <c r="F55" s="69">
        <f>F49*E55</f>
        <v>84.744000000000014</v>
      </c>
      <c r="G55" s="69"/>
      <c r="H55" s="69">
        <f t="shared" si="6"/>
        <v>0</v>
      </c>
      <c r="I55" s="69"/>
      <c r="J55" s="69">
        <f t="shared" si="7"/>
        <v>0</v>
      </c>
      <c r="K55" s="69"/>
      <c r="L55" s="69">
        <f t="shared" si="8"/>
        <v>0</v>
      </c>
      <c r="M55" s="69">
        <f t="shared" si="9"/>
        <v>0</v>
      </c>
    </row>
    <row r="56" spans="1:14" ht="16.5" customHeight="1">
      <c r="A56" s="115"/>
      <c r="B56" s="94"/>
      <c r="C56" s="57" t="s">
        <v>72</v>
      </c>
      <c r="D56" s="124" t="s">
        <v>16</v>
      </c>
      <c r="E56" s="58">
        <v>5.4899999999999997E-2</v>
      </c>
      <c r="F56" s="69">
        <f>F49*E56</f>
        <v>1.7622899999999999</v>
      </c>
      <c r="G56" s="69"/>
      <c r="H56" s="69">
        <f t="shared" si="6"/>
        <v>0</v>
      </c>
      <c r="I56" s="69"/>
      <c r="J56" s="69">
        <f t="shared" si="7"/>
        <v>0</v>
      </c>
      <c r="K56" s="69"/>
      <c r="L56" s="69">
        <f t="shared" si="8"/>
        <v>0</v>
      </c>
      <c r="M56" s="69">
        <f t="shared" si="9"/>
        <v>0</v>
      </c>
    </row>
    <row r="57" spans="1:14" ht="16.5" customHeight="1">
      <c r="A57" s="115"/>
      <c r="B57" s="94"/>
      <c r="C57" s="57" t="s">
        <v>352</v>
      </c>
      <c r="D57" s="124" t="s">
        <v>16</v>
      </c>
      <c r="E57" s="58">
        <v>4.8999999999999998E-3</v>
      </c>
      <c r="F57" s="69">
        <f>E57*F49</f>
        <v>0.15729000000000001</v>
      </c>
      <c r="G57" s="69"/>
      <c r="H57" s="69">
        <f t="shared" si="6"/>
        <v>0</v>
      </c>
      <c r="I57" s="69"/>
      <c r="J57" s="69">
        <f t="shared" si="7"/>
        <v>0</v>
      </c>
      <c r="K57" s="69"/>
      <c r="L57" s="69">
        <f t="shared" si="8"/>
        <v>0</v>
      </c>
      <c r="M57" s="69">
        <f t="shared" si="9"/>
        <v>0</v>
      </c>
    </row>
    <row r="58" spans="1:14" s="722" customFormat="1" ht="18" customHeight="1">
      <c r="A58" s="724"/>
      <c r="B58" s="238" t="s">
        <v>23</v>
      </c>
      <c r="C58" s="157" t="s">
        <v>63</v>
      </c>
      <c r="D58" s="223" t="s">
        <v>20</v>
      </c>
      <c r="E58" s="196">
        <v>3.2</v>
      </c>
      <c r="F58" s="196">
        <f>E58*F49</f>
        <v>102.72000000000001</v>
      </c>
      <c r="G58" s="196"/>
      <c r="H58" s="196">
        <f t="shared" si="6"/>
        <v>0</v>
      </c>
      <c r="I58" s="196"/>
      <c r="J58" s="196">
        <f t="shared" si="7"/>
        <v>0</v>
      </c>
      <c r="K58" s="196"/>
      <c r="L58" s="196">
        <f t="shared" si="8"/>
        <v>0</v>
      </c>
      <c r="M58" s="196">
        <f t="shared" si="9"/>
        <v>0</v>
      </c>
      <c r="N58" s="849"/>
    </row>
    <row r="59" spans="1:14" s="722" customFormat="1" ht="18" customHeight="1">
      <c r="A59" s="724"/>
      <c r="B59" s="238" t="s">
        <v>23</v>
      </c>
      <c r="C59" s="157" t="s">
        <v>27</v>
      </c>
      <c r="D59" s="223" t="s">
        <v>20</v>
      </c>
      <c r="E59" s="196">
        <v>1</v>
      </c>
      <c r="F59" s="196">
        <f>E59*F49</f>
        <v>32.1</v>
      </c>
      <c r="G59" s="196"/>
      <c r="H59" s="196">
        <f t="shared" si="6"/>
        <v>0</v>
      </c>
      <c r="I59" s="196"/>
      <c r="J59" s="196">
        <f t="shared" si="7"/>
        <v>0</v>
      </c>
      <c r="K59" s="196"/>
      <c r="L59" s="196">
        <f t="shared" si="8"/>
        <v>0</v>
      </c>
      <c r="M59" s="196">
        <f t="shared" si="9"/>
        <v>0</v>
      </c>
      <c r="N59" s="849"/>
    </row>
    <row r="60" spans="1:14" s="722" customFormat="1">
      <c r="A60" s="719"/>
      <c r="B60" s="238" t="s">
        <v>23</v>
      </c>
      <c r="C60" s="157" t="s">
        <v>275</v>
      </c>
      <c r="D60" s="223" t="s">
        <v>21</v>
      </c>
      <c r="E60" s="720" t="s">
        <v>35</v>
      </c>
      <c r="F60" s="196">
        <v>770</v>
      </c>
      <c r="G60" s="196"/>
      <c r="H60" s="196">
        <f t="shared" si="6"/>
        <v>0</v>
      </c>
      <c r="I60" s="196"/>
      <c r="J60" s="196"/>
      <c r="K60" s="196"/>
      <c r="L60" s="196"/>
      <c r="M60" s="196">
        <f t="shared" si="9"/>
        <v>0</v>
      </c>
      <c r="N60" s="145"/>
    </row>
    <row r="61" spans="1:14" s="722" customFormat="1" ht="18" customHeight="1">
      <c r="A61" s="724"/>
      <c r="B61" s="238" t="s">
        <v>23</v>
      </c>
      <c r="C61" s="157" t="s">
        <v>276</v>
      </c>
      <c r="D61" s="223" t="s">
        <v>20</v>
      </c>
      <c r="E61" s="251" t="s">
        <v>35</v>
      </c>
      <c r="F61" s="196">
        <v>10</v>
      </c>
      <c r="G61" s="196"/>
      <c r="H61" s="196">
        <f t="shared" si="6"/>
        <v>0</v>
      </c>
      <c r="I61" s="196"/>
      <c r="J61" s="196">
        <f t="shared" ref="J61" si="10">I61*F61</f>
        <v>0</v>
      </c>
      <c r="K61" s="196"/>
      <c r="L61" s="196">
        <f t="shared" ref="L61" si="11">K61*F61</f>
        <v>0</v>
      </c>
      <c r="M61" s="196">
        <f t="shared" si="9"/>
        <v>0</v>
      </c>
      <c r="N61" s="849"/>
    </row>
    <row r="62" spans="1:14" s="722" customFormat="1" ht="18" customHeight="1">
      <c r="A62" s="724"/>
      <c r="B62" s="238" t="s">
        <v>23</v>
      </c>
      <c r="C62" s="157" t="s">
        <v>278</v>
      </c>
      <c r="D62" s="223" t="s">
        <v>21</v>
      </c>
      <c r="E62" s="720" t="s">
        <v>35</v>
      </c>
      <c r="F62" s="196">
        <v>3</v>
      </c>
      <c r="G62" s="196"/>
      <c r="H62" s="196">
        <f t="shared" si="6"/>
        <v>0</v>
      </c>
      <c r="I62" s="196"/>
      <c r="J62" s="196"/>
      <c r="K62" s="196"/>
      <c r="L62" s="196"/>
      <c r="M62" s="196">
        <f t="shared" si="9"/>
        <v>0</v>
      </c>
      <c r="N62" s="849"/>
    </row>
    <row r="63" spans="1:14" ht="16.5" customHeight="1">
      <c r="A63" s="114"/>
      <c r="B63" s="125"/>
      <c r="C63" s="61" t="s">
        <v>17</v>
      </c>
      <c r="D63" s="125" t="s">
        <v>12</v>
      </c>
      <c r="E63" s="91">
        <v>0.4</v>
      </c>
      <c r="F63" s="90">
        <f>E63*F49</f>
        <v>12.840000000000002</v>
      </c>
      <c r="G63" s="91"/>
      <c r="H63" s="91">
        <f t="shared" si="6"/>
        <v>0</v>
      </c>
      <c r="I63" s="91"/>
      <c r="J63" s="91">
        <f t="shared" ref="J63:J82" si="12">I63*F63</f>
        <v>0</v>
      </c>
      <c r="K63" s="91"/>
      <c r="L63" s="91">
        <f t="shared" ref="L63:L82" si="13">K63*F63</f>
        <v>0</v>
      </c>
      <c r="M63" s="91">
        <f t="shared" si="9"/>
        <v>0</v>
      </c>
    </row>
    <row r="64" spans="1:14" ht="56.25" customHeight="1">
      <c r="A64" s="151">
        <v>5</v>
      </c>
      <c r="B64" s="268" t="s">
        <v>563</v>
      </c>
      <c r="C64" s="220" t="s">
        <v>567</v>
      </c>
      <c r="D64" s="151" t="s">
        <v>15</v>
      </c>
      <c r="E64" s="153"/>
      <c r="F64" s="274">
        <v>11.2</v>
      </c>
      <c r="G64" s="154"/>
      <c r="H64" s="154">
        <f t="shared" si="6"/>
        <v>0</v>
      </c>
      <c r="I64" s="154"/>
      <c r="J64" s="154">
        <f t="shared" si="12"/>
        <v>0</v>
      </c>
      <c r="K64" s="154"/>
      <c r="L64" s="154">
        <f t="shared" si="13"/>
        <v>0</v>
      </c>
      <c r="M64" s="154">
        <f t="shared" si="9"/>
        <v>0</v>
      </c>
    </row>
    <row r="65" spans="1:17" ht="18" customHeight="1">
      <c r="A65" s="155"/>
      <c r="B65" s="156" t="s">
        <v>23</v>
      </c>
      <c r="C65" s="157" t="s">
        <v>10</v>
      </c>
      <c r="D65" s="275" t="s">
        <v>15</v>
      </c>
      <c r="E65" s="146">
        <v>1</v>
      </c>
      <c r="F65" s="158">
        <f>E65*F64</f>
        <v>11.2</v>
      </c>
      <c r="G65" s="146"/>
      <c r="H65" s="146">
        <f t="shared" si="6"/>
        <v>0</v>
      </c>
      <c r="I65" s="146"/>
      <c r="J65" s="146">
        <f t="shared" si="12"/>
        <v>0</v>
      </c>
      <c r="K65" s="146"/>
      <c r="L65" s="146">
        <f t="shared" si="13"/>
        <v>0</v>
      </c>
      <c r="M65" s="146">
        <f t="shared" si="9"/>
        <v>0</v>
      </c>
    </row>
    <row r="66" spans="1:17" ht="18" customHeight="1">
      <c r="A66" s="155"/>
      <c r="B66" s="156"/>
      <c r="C66" s="157" t="s">
        <v>24</v>
      </c>
      <c r="D66" s="156" t="s">
        <v>15</v>
      </c>
      <c r="E66" s="146">
        <v>1</v>
      </c>
      <c r="F66" s="158">
        <f>E66*F64</f>
        <v>11.2</v>
      </c>
      <c r="G66" s="146"/>
      <c r="H66" s="146">
        <f t="shared" si="6"/>
        <v>0</v>
      </c>
      <c r="I66" s="146"/>
      <c r="J66" s="146">
        <f t="shared" si="12"/>
        <v>0</v>
      </c>
      <c r="K66" s="146"/>
      <c r="L66" s="146">
        <f t="shared" si="13"/>
        <v>0</v>
      </c>
      <c r="M66" s="146">
        <f t="shared" si="9"/>
        <v>0</v>
      </c>
    </row>
    <row r="67" spans="1:17" ht="16.5" customHeight="1">
      <c r="A67" s="155"/>
      <c r="B67" s="156"/>
      <c r="C67" s="157" t="s">
        <v>25</v>
      </c>
      <c r="D67" s="156" t="s">
        <v>12</v>
      </c>
      <c r="E67" s="146">
        <v>0.81</v>
      </c>
      <c r="F67" s="158">
        <f>E67*F64</f>
        <v>9.0719999999999992</v>
      </c>
      <c r="G67" s="146"/>
      <c r="H67" s="146">
        <f t="shared" si="6"/>
        <v>0</v>
      </c>
      <c r="I67" s="146"/>
      <c r="J67" s="146">
        <f t="shared" si="12"/>
        <v>0</v>
      </c>
      <c r="K67" s="146"/>
      <c r="L67" s="146">
        <f t="shared" si="13"/>
        <v>0</v>
      </c>
      <c r="M67" s="146">
        <f t="shared" si="9"/>
        <v>0</v>
      </c>
    </row>
    <row r="68" spans="1:17" ht="18" customHeight="1">
      <c r="A68" s="155"/>
      <c r="B68" s="159"/>
      <c r="C68" s="157" t="s">
        <v>600</v>
      </c>
      <c r="D68" s="156" t="s">
        <v>28</v>
      </c>
      <c r="E68" s="146">
        <v>1.02</v>
      </c>
      <c r="F68" s="158">
        <f>E68*F64</f>
        <v>11.423999999999999</v>
      </c>
      <c r="G68" s="146"/>
      <c r="H68" s="146">
        <f t="shared" si="6"/>
        <v>0</v>
      </c>
      <c r="I68" s="146"/>
      <c r="J68" s="146">
        <f t="shared" si="12"/>
        <v>0</v>
      </c>
      <c r="K68" s="146"/>
      <c r="L68" s="146">
        <f t="shared" si="13"/>
        <v>0</v>
      </c>
      <c r="M68" s="146">
        <f t="shared" si="9"/>
        <v>0</v>
      </c>
    </row>
    <row r="69" spans="1:17" ht="15.75" customHeight="1">
      <c r="A69" s="115"/>
      <c r="B69" s="94"/>
      <c r="C69" s="57" t="s">
        <v>603</v>
      </c>
      <c r="D69" s="124" t="s">
        <v>22</v>
      </c>
      <c r="E69" s="112" t="s">
        <v>35</v>
      </c>
      <c r="F69" s="126">
        <f>1.03*1.181</f>
        <v>1.2164300000000001</v>
      </c>
      <c r="G69" s="69"/>
      <c r="H69" s="69">
        <f t="shared" ref="H69:H70" si="14">G69*F69</f>
        <v>0</v>
      </c>
      <c r="I69" s="69"/>
      <c r="J69" s="69">
        <f t="shared" si="12"/>
        <v>0</v>
      </c>
      <c r="K69" s="69"/>
      <c r="L69" s="69">
        <f t="shared" si="13"/>
        <v>0</v>
      </c>
      <c r="M69" s="69">
        <f t="shared" ref="M69:M70" si="15">L69+J69+H69</f>
        <v>0</v>
      </c>
    </row>
    <row r="70" spans="1:17" ht="15.75" customHeight="1">
      <c r="A70" s="115"/>
      <c r="B70" s="94"/>
      <c r="C70" s="57" t="s">
        <v>602</v>
      </c>
      <c r="D70" s="124" t="s">
        <v>22</v>
      </c>
      <c r="E70" s="112" t="s">
        <v>35</v>
      </c>
      <c r="F70" s="126">
        <f>1.03*0.05</f>
        <v>5.1500000000000004E-2</v>
      </c>
      <c r="G70" s="69"/>
      <c r="H70" s="69">
        <f t="shared" si="14"/>
        <v>0</v>
      </c>
      <c r="I70" s="69"/>
      <c r="J70" s="69">
        <f t="shared" si="12"/>
        <v>0</v>
      </c>
      <c r="K70" s="69"/>
      <c r="L70" s="69">
        <f t="shared" si="13"/>
        <v>0</v>
      </c>
      <c r="M70" s="69">
        <f t="shared" si="15"/>
        <v>0</v>
      </c>
    </row>
    <row r="71" spans="1:17" ht="18" customHeight="1">
      <c r="A71" s="155"/>
      <c r="B71" s="159"/>
      <c r="C71" s="157" t="s">
        <v>26</v>
      </c>
      <c r="D71" s="156" t="s">
        <v>29</v>
      </c>
      <c r="E71" s="146">
        <v>1.1499999999999999</v>
      </c>
      <c r="F71" s="158">
        <f>E71*F64</f>
        <v>12.879999999999999</v>
      </c>
      <c r="G71" s="146"/>
      <c r="H71" s="146">
        <f t="shared" si="6"/>
        <v>0</v>
      </c>
      <c r="I71" s="146"/>
      <c r="J71" s="146">
        <f t="shared" si="12"/>
        <v>0</v>
      </c>
      <c r="K71" s="146"/>
      <c r="L71" s="146">
        <f t="shared" si="13"/>
        <v>0</v>
      </c>
      <c r="M71" s="146">
        <f t="shared" si="9"/>
        <v>0</v>
      </c>
    </row>
    <row r="72" spans="1:17" ht="18" customHeight="1">
      <c r="A72" s="155"/>
      <c r="B72" s="159"/>
      <c r="C72" s="157" t="s">
        <v>564</v>
      </c>
      <c r="D72" s="156" t="s">
        <v>28</v>
      </c>
      <c r="E72" s="270">
        <v>8.3999999999999995E-3</v>
      </c>
      <c r="F72" s="158">
        <f>E72*F64</f>
        <v>9.4079999999999983E-2</v>
      </c>
      <c r="G72" s="146"/>
      <c r="H72" s="146">
        <f t="shared" si="6"/>
        <v>0</v>
      </c>
      <c r="I72" s="146"/>
      <c r="J72" s="146">
        <f t="shared" si="12"/>
        <v>0</v>
      </c>
      <c r="K72" s="146"/>
      <c r="L72" s="146">
        <f t="shared" si="13"/>
        <v>0</v>
      </c>
      <c r="M72" s="146">
        <f t="shared" si="9"/>
        <v>0</v>
      </c>
    </row>
    <row r="73" spans="1:17" ht="19.5" customHeight="1">
      <c r="A73" s="155"/>
      <c r="B73" s="159"/>
      <c r="C73" s="157" t="s">
        <v>565</v>
      </c>
      <c r="D73" s="156" t="s">
        <v>28</v>
      </c>
      <c r="E73" s="270">
        <v>2.5999999999999999E-3</v>
      </c>
      <c r="F73" s="158">
        <f>E73*F64</f>
        <v>2.9119999999999997E-2</v>
      </c>
      <c r="G73" s="146"/>
      <c r="H73" s="146">
        <f t="shared" si="6"/>
        <v>0</v>
      </c>
      <c r="I73" s="146"/>
      <c r="J73" s="146">
        <f t="shared" si="12"/>
        <v>0</v>
      </c>
      <c r="K73" s="146"/>
      <c r="L73" s="146">
        <f t="shared" si="13"/>
        <v>0</v>
      </c>
      <c r="M73" s="146">
        <f t="shared" si="9"/>
        <v>0</v>
      </c>
    </row>
    <row r="74" spans="1:17" s="722" customFormat="1" ht="18" customHeight="1">
      <c r="A74" s="719"/>
      <c r="B74" s="238" t="s">
        <v>23</v>
      </c>
      <c r="C74" s="157" t="s">
        <v>566</v>
      </c>
      <c r="D74" s="223" t="s">
        <v>156</v>
      </c>
      <c r="E74" s="720" t="s">
        <v>35</v>
      </c>
      <c r="F74" s="721">
        <v>128</v>
      </c>
      <c r="G74" s="196"/>
      <c r="H74" s="196">
        <f t="shared" si="6"/>
        <v>0</v>
      </c>
      <c r="I74" s="196"/>
      <c r="J74" s="196">
        <f t="shared" si="12"/>
        <v>0</v>
      </c>
      <c r="K74" s="196"/>
      <c r="L74" s="196">
        <f t="shared" si="13"/>
        <v>0</v>
      </c>
      <c r="M74" s="196">
        <f t="shared" si="9"/>
        <v>0</v>
      </c>
      <c r="N74" s="145"/>
      <c r="Q74" s="723"/>
    </row>
    <row r="75" spans="1:17" s="722" customFormat="1" ht="19.5" customHeight="1">
      <c r="A75" s="719"/>
      <c r="B75" s="238" t="s">
        <v>23</v>
      </c>
      <c r="C75" s="157" t="s">
        <v>275</v>
      </c>
      <c r="D75" s="223" t="s">
        <v>21</v>
      </c>
      <c r="E75" s="720" t="s">
        <v>35</v>
      </c>
      <c r="F75" s="196">
        <v>260</v>
      </c>
      <c r="G75" s="196"/>
      <c r="H75" s="196">
        <f t="shared" si="6"/>
        <v>0</v>
      </c>
      <c r="I75" s="196"/>
      <c r="J75" s="196"/>
      <c r="K75" s="196"/>
      <c r="L75" s="196"/>
      <c r="M75" s="196">
        <f t="shared" si="9"/>
        <v>0</v>
      </c>
      <c r="N75" s="145"/>
    </row>
    <row r="76" spans="1:17" s="722" customFormat="1" ht="18" customHeight="1">
      <c r="A76" s="724"/>
      <c r="B76" s="238" t="s">
        <v>23</v>
      </c>
      <c r="C76" s="157" t="s">
        <v>276</v>
      </c>
      <c r="D76" s="223" t="s">
        <v>20</v>
      </c>
      <c r="E76" s="720" t="s">
        <v>35</v>
      </c>
      <c r="F76" s="196">
        <v>5</v>
      </c>
      <c r="G76" s="196"/>
      <c r="H76" s="196">
        <f t="shared" si="6"/>
        <v>0</v>
      </c>
      <c r="I76" s="196"/>
      <c r="J76" s="196">
        <f t="shared" ref="J76:J77" si="16">I76*F76</f>
        <v>0</v>
      </c>
      <c r="K76" s="196"/>
      <c r="L76" s="196">
        <f t="shared" ref="L76:L77" si="17">K76*F76</f>
        <v>0</v>
      </c>
      <c r="M76" s="196">
        <f t="shared" si="9"/>
        <v>0</v>
      </c>
      <c r="N76" s="849"/>
    </row>
    <row r="77" spans="1:17" s="722" customFormat="1" ht="18" customHeight="1">
      <c r="A77" s="724"/>
      <c r="B77" s="238" t="s">
        <v>23</v>
      </c>
      <c r="C77" s="157" t="s">
        <v>278</v>
      </c>
      <c r="D77" s="223" t="s">
        <v>21</v>
      </c>
      <c r="E77" s="720" t="s">
        <v>35</v>
      </c>
      <c r="F77" s="196">
        <v>2</v>
      </c>
      <c r="G77" s="196"/>
      <c r="H77" s="196">
        <f t="shared" si="6"/>
        <v>0</v>
      </c>
      <c r="I77" s="196"/>
      <c r="J77" s="196">
        <f t="shared" si="16"/>
        <v>0</v>
      </c>
      <c r="K77" s="196"/>
      <c r="L77" s="196">
        <f t="shared" si="17"/>
        <v>0</v>
      </c>
      <c r="M77" s="196">
        <f t="shared" si="9"/>
        <v>0</v>
      </c>
      <c r="N77" s="849"/>
    </row>
    <row r="78" spans="1:17" ht="18" customHeight="1">
      <c r="A78" s="165"/>
      <c r="B78" s="166"/>
      <c r="C78" s="167" t="s">
        <v>17</v>
      </c>
      <c r="D78" s="166" t="s">
        <v>12</v>
      </c>
      <c r="E78" s="148">
        <v>0.39</v>
      </c>
      <c r="F78" s="168">
        <f>E78*F64</f>
        <v>4.3679999999999994</v>
      </c>
      <c r="G78" s="148"/>
      <c r="H78" s="148">
        <f t="shared" si="6"/>
        <v>0</v>
      </c>
      <c r="I78" s="148"/>
      <c r="J78" s="148">
        <f t="shared" si="12"/>
        <v>0</v>
      </c>
      <c r="K78" s="148"/>
      <c r="L78" s="148">
        <f t="shared" si="13"/>
        <v>0</v>
      </c>
      <c r="M78" s="148">
        <f t="shared" si="9"/>
        <v>0</v>
      </c>
    </row>
    <row r="79" spans="1:17" ht="36" customHeight="1">
      <c r="A79" s="151">
        <v>6</v>
      </c>
      <c r="B79" s="189" t="s">
        <v>199</v>
      </c>
      <c r="C79" s="668" t="s">
        <v>569</v>
      </c>
      <c r="D79" s="151" t="s">
        <v>15</v>
      </c>
      <c r="E79" s="153"/>
      <c r="F79" s="154">
        <v>90</v>
      </c>
      <c r="G79" s="190"/>
      <c r="H79" s="190">
        <f t="shared" si="6"/>
        <v>0</v>
      </c>
      <c r="I79" s="190"/>
      <c r="J79" s="190">
        <f t="shared" si="12"/>
        <v>0</v>
      </c>
      <c r="K79" s="190"/>
      <c r="L79" s="190">
        <f t="shared" si="13"/>
        <v>0</v>
      </c>
      <c r="M79" s="190">
        <f t="shared" si="9"/>
        <v>0</v>
      </c>
    </row>
    <row r="80" spans="1:17" ht="16.5" customHeight="1">
      <c r="A80" s="155"/>
      <c r="B80" s="156" t="s">
        <v>23</v>
      </c>
      <c r="C80" s="157" t="s">
        <v>10</v>
      </c>
      <c r="D80" s="156" t="s">
        <v>15</v>
      </c>
      <c r="E80" s="258">
        <v>1</v>
      </c>
      <c r="F80" s="146">
        <f>E80*F79</f>
        <v>90</v>
      </c>
      <c r="G80" s="146"/>
      <c r="H80" s="146">
        <f t="shared" si="6"/>
        <v>0</v>
      </c>
      <c r="I80" s="146"/>
      <c r="J80" s="146">
        <f t="shared" si="12"/>
        <v>0</v>
      </c>
      <c r="K80" s="146"/>
      <c r="L80" s="146">
        <f t="shared" si="13"/>
        <v>0</v>
      </c>
      <c r="M80" s="146">
        <f t="shared" si="9"/>
        <v>0</v>
      </c>
    </row>
    <row r="81" spans="1:13" ht="15.75" customHeight="1">
      <c r="A81" s="155"/>
      <c r="B81" s="159"/>
      <c r="C81" s="157" t="s">
        <v>230</v>
      </c>
      <c r="D81" s="156" t="s">
        <v>15</v>
      </c>
      <c r="E81" s="258">
        <v>1.1200000000000001</v>
      </c>
      <c r="F81" s="146">
        <f>E81*F79</f>
        <v>100.80000000000001</v>
      </c>
      <c r="G81" s="196"/>
      <c r="H81" s="146">
        <f t="shared" si="6"/>
        <v>0</v>
      </c>
      <c r="I81" s="146"/>
      <c r="J81" s="146">
        <f t="shared" si="12"/>
        <v>0</v>
      </c>
      <c r="K81" s="146"/>
      <c r="L81" s="146">
        <f t="shared" si="13"/>
        <v>0</v>
      </c>
      <c r="M81" s="146">
        <f t="shared" si="9"/>
        <v>0</v>
      </c>
    </row>
    <row r="82" spans="1:13" ht="15.75" customHeight="1">
      <c r="A82" s="165"/>
      <c r="B82" s="166"/>
      <c r="C82" s="167" t="s">
        <v>17</v>
      </c>
      <c r="D82" s="166" t="s">
        <v>12</v>
      </c>
      <c r="E82" s="260">
        <v>0.01</v>
      </c>
      <c r="F82" s="217">
        <f>E82*F79</f>
        <v>0.9</v>
      </c>
      <c r="G82" s="148"/>
      <c r="H82" s="148">
        <f t="shared" si="6"/>
        <v>0</v>
      </c>
      <c r="I82" s="148"/>
      <c r="J82" s="148">
        <f t="shared" si="12"/>
        <v>0</v>
      </c>
      <c r="K82" s="148"/>
      <c r="L82" s="148">
        <f t="shared" si="13"/>
        <v>0</v>
      </c>
      <c r="M82" s="148">
        <f t="shared" si="9"/>
        <v>0</v>
      </c>
    </row>
    <row r="83" spans="1:13" ht="22.5" customHeight="1">
      <c r="A83" s="132"/>
      <c r="B83" s="133"/>
      <c r="C83" s="134" t="s">
        <v>346</v>
      </c>
      <c r="D83" s="135"/>
      <c r="E83" s="136"/>
      <c r="F83" s="137"/>
      <c r="G83" s="138"/>
      <c r="H83" s="139">
        <f>SUM(H25:H82)</f>
        <v>0</v>
      </c>
      <c r="I83" s="139"/>
      <c r="J83" s="139">
        <f>SUM(J25:J82)</f>
        <v>0</v>
      </c>
      <c r="K83" s="139"/>
      <c r="L83" s="139">
        <f>SUM(L25:L82)</f>
        <v>0</v>
      </c>
      <c r="M83" s="139">
        <f>SUM(M25:M82)</f>
        <v>0</v>
      </c>
    </row>
    <row r="84" spans="1:13" ht="28.5" customHeight="1">
      <c r="A84" s="320"/>
      <c r="B84" s="321"/>
      <c r="C84" s="322" t="s">
        <v>584</v>
      </c>
      <c r="D84" s="321"/>
      <c r="E84" s="323"/>
      <c r="F84" s="323"/>
      <c r="G84" s="323"/>
      <c r="H84" s="323"/>
      <c r="I84" s="323"/>
      <c r="J84" s="323"/>
      <c r="K84" s="323"/>
      <c r="L84" s="323"/>
      <c r="M84" s="323">
        <f t="shared" ref="M84" si="18">L84+J84+H84</f>
        <v>0</v>
      </c>
    </row>
    <row r="85" spans="1:13" ht="52.5" customHeight="1">
      <c r="A85" s="151">
        <v>1</v>
      </c>
      <c r="B85" s="792" t="s">
        <v>495</v>
      </c>
      <c r="C85" s="798" t="s">
        <v>607</v>
      </c>
      <c r="D85" s="219" t="s">
        <v>77</v>
      </c>
      <c r="E85" s="269"/>
      <c r="F85" s="269">
        <v>30.6</v>
      </c>
      <c r="G85" s="799"/>
      <c r="H85" s="800">
        <f t="shared" ref="H85:H86" si="19">G85*F85</f>
        <v>0</v>
      </c>
      <c r="I85" s="801"/>
      <c r="J85" s="192">
        <f t="shared" ref="J85:J86" si="20">F85*I85</f>
        <v>0</v>
      </c>
      <c r="K85" s="799"/>
      <c r="L85" s="800">
        <f t="shared" ref="L85:L86" si="21">K85*F85</f>
        <v>0</v>
      </c>
      <c r="M85" s="193">
        <f t="shared" ref="M85:M86" si="22">L85+J85+H85</f>
        <v>0</v>
      </c>
    </row>
    <row r="86" spans="1:13" ht="19.5" customHeight="1">
      <c r="A86" s="183"/>
      <c r="B86" s="159" t="s">
        <v>23</v>
      </c>
      <c r="C86" s="802" t="s">
        <v>10</v>
      </c>
      <c r="D86" s="223" t="s">
        <v>77</v>
      </c>
      <c r="E86" s="225">
        <v>1</v>
      </c>
      <c r="F86" s="196">
        <f>F85*E86</f>
        <v>30.6</v>
      </c>
      <c r="G86" s="196"/>
      <c r="H86" s="251">
        <f t="shared" si="19"/>
        <v>0</v>
      </c>
      <c r="I86" s="797"/>
      <c r="J86" s="195">
        <f t="shared" si="20"/>
        <v>0</v>
      </c>
      <c r="K86" s="196"/>
      <c r="L86" s="196">
        <f t="shared" si="21"/>
        <v>0</v>
      </c>
      <c r="M86" s="196">
        <f t="shared" si="22"/>
        <v>0</v>
      </c>
    </row>
    <row r="87" spans="1:13" ht="17.25" customHeight="1">
      <c r="A87" s="183"/>
      <c r="B87" s="223"/>
      <c r="C87" s="157" t="s">
        <v>33</v>
      </c>
      <c r="D87" s="223" t="s">
        <v>12</v>
      </c>
      <c r="E87" s="252">
        <v>2.8000000000000001E-2</v>
      </c>
      <c r="F87" s="196">
        <f>F85*E87</f>
        <v>0.85680000000000001</v>
      </c>
      <c r="G87" s="196"/>
      <c r="H87" s="251"/>
      <c r="I87" s="797"/>
      <c r="J87" s="803"/>
      <c r="K87" s="196"/>
      <c r="L87" s="196">
        <f>K87*F87</f>
        <v>0</v>
      </c>
      <c r="M87" s="196">
        <f>L87+J87+H87</f>
        <v>0</v>
      </c>
    </row>
    <row r="88" spans="1:13" ht="33" customHeight="1">
      <c r="A88" s="183"/>
      <c r="B88" s="159"/>
      <c r="C88" s="157" t="s">
        <v>496</v>
      </c>
      <c r="D88" s="156" t="s">
        <v>82</v>
      </c>
      <c r="E88" s="194" t="s">
        <v>35</v>
      </c>
      <c r="F88" s="215">
        <v>56</v>
      </c>
      <c r="G88" s="146"/>
      <c r="H88" s="194">
        <f t="shared" ref="H88:H89" si="23">G88*F88</f>
        <v>0</v>
      </c>
      <c r="I88" s="146"/>
      <c r="J88" s="195">
        <f t="shared" ref="J88:J89" si="24">F88*I88</f>
        <v>0</v>
      </c>
      <c r="K88" s="146"/>
      <c r="L88" s="146">
        <f t="shared" ref="L88:L89" si="25">K88*F88</f>
        <v>0</v>
      </c>
      <c r="M88" s="196">
        <f t="shared" ref="M88:M89" si="26">L88+J88+H88</f>
        <v>0</v>
      </c>
    </row>
    <row r="89" spans="1:13" ht="18" customHeight="1">
      <c r="A89" s="183"/>
      <c r="B89" s="653"/>
      <c r="C89" s="157" t="s">
        <v>497</v>
      </c>
      <c r="D89" s="223" t="s">
        <v>20</v>
      </c>
      <c r="E89" s="196">
        <v>1.5</v>
      </c>
      <c r="F89" s="196">
        <f>E89*F85</f>
        <v>45.900000000000006</v>
      </c>
      <c r="G89" s="196"/>
      <c r="H89" s="251">
        <f t="shared" si="23"/>
        <v>0</v>
      </c>
      <c r="I89" s="797"/>
      <c r="J89" s="803">
        <f t="shared" si="24"/>
        <v>0</v>
      </c>
      <c r="K89" s="196"/>
      <c r="L89" s="196">
        <f t="shared" si="25"/>
        <v>0</v>
      </c>
      <c r="M89" s="196">
        <f t="shared" si="26"/>
        <v>0</v>
      </c>
    </row>
    <row r="90" spans="1:13" ht="40.5" customHeight="1">
      <c r="A90" s="183"/>
      <c r="B90" s="804"/>
      <c r="C90" s="805" t="s">
        <v>621</v>
      </c>
      <c r="D90" s="806"/>
      <c r="E90" s="196"/>
      <c r="F90" s="813"/>
      <c r="G90" s="196"/>
      <c r="H90" s="251"/>
      <c r="I90" s="797"/>
      <c r="J90" s="803"/>
      <c r="K90" s="196"/>
      <c r="L90" s="196"/>
      <c r="M90" s="196"/>
    </row>
    <row r="91" spans="1:13" ht="19.5" customHeight="1">
      <c r="A91" s="155"/>
      <c r="B91" s="726"/>
      <c r="C91" s="157" t="s">
        <v>605</v>
      </c>
      <c r="D91" s="156" t="s">
        <v>77</v>
      </c>
      <c r="E91" s="146" t="s">
        <v>499</v>
      </c>
      <c r="F91" s="158">
        <f>1.03*23</f>
        <v>23.69</v>
      </c>
      <c r="G91" s="146"/>
      <c r="H91" s="146">
        <f t="shared" ref="H91:H112" si="27">G91*F91</f>
        <v>0</v>
      </c>
      <c r="I91" s="146"/>
      <c r="J91" s="146">
        <f t="shared" ref="J91:J97" si="28">I91*F91</f>
        <v>0</v>
      </c>
      <c r="K91" s="228"/>
      <c r="L91" s="304">
        <f t="shared" ref="L91:L97" si="29">K91*F91</f>
        <v>0</v>
      </c>
      <c r="M91" s="146">
        <f t="shared" ref="M91:M112" si="30">L91+J91+H91</f>
        <v>0</v>
      </c>
    </row>
    <row r="92" spans="1:13" ht="19.5" customHeight="1">
      <c r="A92" s="155"/>
      <c r="B92" s="726"/>
      <c r="C92" s="157" t="s">
        <v>606</v>
      </c>
      <c r="D92" s="156" t="s">
        <v>77</v>
      </c>
      <c r="E92" s="146" t="s">
        <v>499</v>
      </c>
      <c r="F92" s="158">
        <f>1.03*107</f>
        <v>110.21000000000001</v>
      </c>
      <c r="G92" s="146"/>
      <c r="H92" s="146">
        <f t="shared" si="27"/>
        <v>0</v>
      </c>
      <c r="I92" s="146"/>
      <c r="J92" s="146">
        <f t="shared" si="28"/>
        <v>0</v>
      </c>
      <c r="K92" s="228"/>
      <c r="L92" s="304">
        <f t="shared" si="29"/>
        <v>0</v>
      </c>
      <c r="M92" s="146">
        <f t="shared" si="30"/>
        <v>0</v>
      </c>
    </row>
    <row r="93" spans="1:13" ht="18" customHeight="1">
      <c r="A93" s="155"/>
      <c r="B93" s="726"/>
      <c r="C93" s="157" t="s">
        <v>608</v>
      </c>
      <c r="D93" s="156" t="s">
        <v>77</v>
      </c>
      <c r="E93" s="146" t="s">
        <v>499</v>
      </c>
      <c r="F93" s="158">
        <f>1.03*107</f>
        <v>110.21000000000001</v>
      </c>
      <c r="G93" s="146"/>
      <c r="H93" s="146">
        <f t="shared" ref="H93" si="31">G93*F93</f>
        <v>0</v>
      </c>
      <c r="I93" s="146"/>
      <c r="J93" s="146">
        <f t="shared" ref="J93" si="32">I93*F93</f>
        <v>0</v>
      </c>
      <c r="K93" s="228"/>
      <c r="L93" s="304">
        <f t="shared" ref="L93" si="33">K93*F93</f>
        <v>0</v>
      </c>
      <c r="M93" s="146">
        <f t="shared" ref="M93" si="34">L93+J93+H93</f>
        <v>0</v>
      </c>
    </row>
    <row r="94" spans="1:13" ht="17.25" customHeight="1">
      <c r="A94" s="115"/>
      <c r="B94" s="94"/>
      <c r="C94" s="57" t="s">
        <v>602</v>
      </c>
      <c r="D94" s="124" t="s">
        <v>22</v>
      </c>
      <c r="E94" s="112" t="s">
        <v>35</v>
      </c>
      <c r="F94" s="126">
        <f>1.03*0.025</f>
        <v>2.5750000000000002E-2</v>
      </c>
      <c r="G94" s="69"/>
      <c r="H94" s="69">
        <f t="shared" si="27"/>
        <v>0</v>
      </c>
      <c r="I94" s="69"/>
      <c r="J94" s="69">
        <f t="shared" si="28"/>
        <v>0</v>
      </c>
      <c r="K94" s="69"/>
      <c r="L94" s="69">
        <f t="shared" si="29"/>
        <v>0</v>
      </c>
      <c r="M94" s="69">
        <f t="shared" si="30"/>
        <v>0</v>
      </c>
    </row>
    <row r="95" spans="1:13" ht="16.5" customHeight="1">
      <c r="A95" s="155"/>
      <c r="B95" s="653"/>
      <c r="C95" s="157" t="s">
        <v>500</v>
      </c>
      <c r="D95" s="793" t="s">
        <v>36</v>
      </c>
      <c r="E95" s="146" t="s">
        <v>499</v>
      </c>
      <c r="F95" s="856">
        <f>1.03*0.036</f>
        <v>3.7079999999999995E-2</v>
      </c>
      <c r="G95" s="158"/>
      <c r="H95" s="158">
        <f t="shared" si="27"/>
        <v>0</v>
      </c>
      <c r="I95" s="158"/>
      <c r="J95" s="158">
        <f t="shared" si="28"/>
        <v>0</v>
      </c>
      <c r="K95" s="228"/>
      <c r="L95" s="304">
        <f t="shared" si="29"/>
        <v>0</v>
      </c>
      <c r="M95" s="158">
        <f t="shared" si="30"/>
        <v>0</v>
      </c>
    </row>
    <row r="96" spans="1:13" ht="31.5" customHeight="1">
      <c r="A96" s="155"/>
      <c r="B96" s="653"/>
      <c r="C96" s="157" t="s">
        <v>612</v>
      </c>
      <c r="D96" s="793" t="s">
        <v>31</v>
      </c>
      <c r="E96" s="146" t="s">
        <v>499</v>
      </c>
      <c r="F96" s="158">
        <v>50</v>
      </c>
      <c r="G96" s="158"/>
      <c r="H96" s="158">
        <f t="shared" ref="H96" si="35">G96*F96</f>
        <v>0</v>
      </c>
      <c r="I96" s="158"/>
      <c r="J96" s="158">
        <f t="shared" ref="J96" si="36">I96*F96</f>
        <v>0</v>
      </c>
      <c r="K96" s="228"/>
      <c r="L96" s="304">
        <f t="shared" ref="L96" si="37">K96*F96</f>
        <v>0</v>
      </c>
      <c r="M96" s="158">
        <f t="shared" ref="M96" si="38">L96+J96+H96</f>
        <v>0</v>
      </c>
    </row>
    <row r="97" spans="1:15" ht="16.5" customHeight="1">
      <c r="A97" s="155"/>
      <c r="B97" s="653"/>
      <c r="C97" s="157" t="s">
        <v>501</v>
      </c>
      <c r="D97" s="156" t="s">
        <v>20</v>
      </c>
      <c r="E97" s="146" t="s">
        <v>499</v>
      </c>
      <c r="F97" s="158">
        <v>5</v>
      </c>
      <c r="G97" s="146"/>
      <c r="H97" s="146">
        <f t="shared" si="27"/>
        <v>0</v>
      </c>
      <c r="I97" s="146"/>
      <c r="J97" s="146">
        <f t="shared" si="28"/>
        <v>0</v>
      </c>
      <c r="K97" s="808"/>
      <c r="L97" s="304">
        <f t="shared" si="29"/>
        <v>0</v>
      </c>
      <c r="M97" s="146">
        <f t="shared" si="30"/>
        <v>0</v>
      </c>
    </row>
    <row r="98" spans="1:15" ht="16.5" customHeight="1">
      <c r="A98" s="809"/>
      <c r="B98" s="726"/>
      <c r="C98" s="157" t="s">
        <v>278</v>
      </c>
      <c r="D98" s="156" t="s">
        <v>21</v>
      </c>
      <c r="E98" s="146" t="s">
        <v>499</v>
      </c>
      <c r="F98" s="146">
        <v>2</v>
      </c>
      <c r="G98" s="146"/>
      <c r="H98" s="146">
        <f t="shared" si="27"/>
        <v>0</v>
      </c>
      <c r="I98" s="146"/>
      <c r="J98" s="146"/>
      <c r="K98" s="808"/>
      <c r="L98" s="146">
        <f>K98*F98</f>
        <v>0</v>
      </c>
      <c r="M98" s="146">
        <f t="shared" si="30"/>
        <v>0</v>
      </c>
    </row>
    <row r="99" spans="1:15" s="722" customFormat="1" ht="41.25" customHeight="1">
      <c r="A99" s="810">
        <v>2</v>
      </c>
      <c r="B99" s="811" t="s">
        <v>80</v>
      </c>
      <c r="C99" s="798" t="s">
        <v>609</v>
      </c>
      <c r="D99" s="219" t="s">
        <v>31</v>
      </c>
      <c r="E99" s="615"/>
      <c r="F99" s="812">
        <v>29</v>
      </c>
      <c r="G99" s="269"/>
      <c r="H99" s="269">
        <f t="shared" si="27"/>
        <v>0</v>
      </c>
      <c r="I99" s="269"/>
      <c r="J99" s="269">
        <f t="shared" ref="J99:J112" si="39">I99*F99</f>
        <v>0</v>
      </c>
      <c r="K99" s="269"/>
      <c r="L99" s="269">
        <f t="shared" ref="L99:L112" si="40">K99*F99</f>
        <v>0</v>
      </c>
      <c r="M99" s="269">
        <f t="shared" si="30"/>
        <v>0</v>
      </c>
      <c r="N99" s="145"/>
    </row>
    <row r="100" spans="1:15" s="722" customFormat="1" ht="17.25" customHeight="1">
      <c r="A100" s="719"/>
      <c r="B100" s="238" t="s">
        <v>23</v>
      </c>
      <c r="C100" s="802" t="s">
        <v>10</v>
      </c>
      <c r="D100" s="223" t="s">
        <v>31</v>
      </c>
      <c r="E100" s="196">
        <v>1</v>
      </c>
      <c r="F100" s="721">
        <f>E100*F99</f>
        <v>29</v>
      </c>
      <c r="G100" s="196"/>
      <c r="H100" s="196">
        <f t="shared" si="27"/>
        <v>0</v>
      </c>
      <c r="I100" s="196"/>
      <c r="J100" s="196">
        <f t="shared" si="39"/>
        <v>0</v>
      </c>
      <c r="K100" s="196"/>
      <c r="L100" s="196">
        <f t="shared" si="40"/>
        <v>0</v>
      </c>
      <c r="M100" s="196">
        <f t="shared" si="30"/>
        <v>0</v>
      </c>
      <c r="N100" s="145"/>
      <c r="O100" s="723"/>
    </row>
    <row r="101" spans="1:15" ht="18.75" customHeight="1">
      <c r="A101" s="155"/>
      <c r="B101" s="156"/>
      <c r="C101" s="157" t="s">
        <v>18</v>
      </c>
      <c r="D101" s="156" t="s">
        <v>12</v>
      </c>
      <c r="E101" s="216">
        <v>6.8000000000000005E-2</v>
      </c>
      <c r="F101" s="158">
        <f>E101*F99</f>
        <v>1.9720000000000002</v>
      </c>
      <c r="G101" s="146"/>
      <c r="H101" s="146">
        <f t="shared" si="27"/>
        <v>0</v>
      </c>
      <c r="I101" s="146"/>
      <c r="J101" s="146">
        <f t="shared" si="39"/>
        <v>0</v>
      </c>
      <c r="K101" s="146"/>
      <c r="L101" s="146">
        <f t="shared" si="40"/>
        <v>0</v>
      </c>
      <c r="M101" s="146">
        <f t="shared" si="30"/>
        <v>0</v>
      </c>
    </row>
    <row r="102" spans="1:15" s="722" customFormat="1" ht="17.25" customHeight="1">
      <c r="A102" s="719"/>
      <c r="B102" s="238"/>
      <c r="C102" s="157" t="s">
        <v>81</v>
      </c>
      <c r="D102" s="223" t="s">
        <v>20</v>
      </c>
      <c r="E102" s="196">
        <v>0.33</v>
      </c>
      <c r="F102" s="721">
        <f>E102*F99</f>
        <v>9.57</v>
      </c>
      <c r="G102" s="196"/>
      <c r="H102" s="196">
        <f t="shared" si="27"/>
        <v>0</v>
      </c>
      <c r="I102" s="196"/>
      <c r="J102" s="196">
        <f t="shared" si="39"/>
        <v>0</v>
      </c>
      <c r="K102" s="196"/>
      <c r="L102" s="196">
        <f t="shared" si="40"/>
        <v>0</v>
      </c>
      <c r="M102" s="196">
        <f t="shared" si="30"/>
        <v>0</v>
      </c>
      <c r="N102" s="145"/>
    </row>
    <row r="103" spans="1:15" s="722" customFormat="1" ht="39" customHeight="1">
      <c r="A103" s="810">
        <v>3</v>
      </c>
      <c r="B103" s="811" t="s">
        <v>502</v>
      </c>
      <c r="C103" s="798" t="s">
        <v>610</v>
      </c>
      <c r="D103" s="219" t="s">
        <v>31</v>
      </c>
      <c r="E103" s="615"/>
      <c r="F103" s="812">
        <v>29</v>
      </c>
      <c r="G103" s="269"/>
      <c r="H103" s="269">
        <f t="shared" si="27"/>
        <v>0</v>
      </c>
      <c r="I103" s="269"/>
      <c r="J103" s="269">
        <f t="shared" si="39"/>
        <v>0</v>
      </c>
      <c r="K103" s="269"/>
      <c r="L103" s="269">
        <f t="shared" si="40"/>
        <v>0</v>
      </c>
      <c r="M103" s="269">
        <f t="shared" si="30"/>
        <v>0</v>
      </c>
      <c r="N103" s="145"/>
    </row>
    <row r="104" spans="1:15" s="722" customFormat="1" ht="17.25" customHeight="1">
      <c r="A104" s="719"/>
      <c r="B104" s="238" t="s">
        <v>23</v>
      </c>
      <c r="C104" s="802" t="s">
        <v>10</v>
      </c>
      <c r="D104" s="223" t="s">
        <v>31</v>
      </c>
      <c r="E104" s="196">
        <v>1</v>
      </c>
      <c r="F104" s="721">
        <f>E104*F103</f>
        <v>29</v>
      </c>
      <c r="G104" s="196"/>
      <c r="H104" s="196">
        <f t="shared" si="27"/>
        <v>0</v>
      </c>
      <c r="I104" s="196"/>
      <c r="J104" s="196">
        <f t="shared" si="39"/>
        <v>0</v>
      </c>
      <c r="K104" s="196"/>
      <c r="L104" s="196">
        <f t="shared" si="40"/>
        <v>0</v>
      </c>
      <c r="M104" s="196">
        <f t="shared" si="30"/>
        <v>0</v>
      </c>
      <c r="N104" s="145"/>
      <c r="O104" s="723"/>
    </row>
    <row r="105" spans="1:15" ht="18.75" customHeight="1">
      <c r="A105" s="155"/>
      <c r="B105" s="156"/>
      <c r="C105" s="157" t="s">
        <v>18</v>
      </c>
      <c r="D105" s="156" t="s">
        <v>12</v>
      </c>
      <c r="E105" s="270">
        <v>2.5999999999999999E-3</v>
      </c>
      <c r="F105" s="158">
        <f>E105*F103</f>
        <v>7.5399999999999995E-2</v>
      </c>
      <c r="G105" s="146"/>
      <c r="H105" s="146">
        <f t="shared" si="27"/>
        <v>0</v>
      </c>
      <c r="I105" s="146"/>
      <c r="J105" s="146">
        <f t="shared" si="39"/>
        <v>0</v>
      </c>
      <c r="K105" s="146"/>
      <c r="L105" s="146">
        <f t="shared" si="40"/>
        <v>0</v>
      </c>
      <c r="M105" s="146">
        <f t="shared" si="30"/>
        <v>0</v>
      </c>
    </row>
    <row r="106" spans="1:15" s="722" customFormat="1" ht="17.25" customHeight="1">
      <c r="A106" s="719"/>
      <c r="B106" s="238"/>
      <c r="C106" s="157" t="s">
        <v>503</v>
      </c>
      <c r="D106" s="223" t="s">
        <v>20</v>
      </c>
      <c r="E106" s="252">
        <v>0.14599999999999999</v>
      </c>
      <c r="F106" s="721">
        <f>E106*F103</f>
        <v>4.234</v>
      </c>
      <c r="G106" s="196"/>
      <c r="H106" s="196">
        <f t="shared" si="27"/>
        <v>0</v>
      </c>
      <c r="I106" s="196"/>
      <c r="J106" s="196">
        <f t="shared" si="39"/>
        <v>0</v>
      </c>
      <c r="K106" s="196"/>
      <c r="L106" s="196">
        <f t="shared" si="40"/>
        <v>0</v>
      </c>
      <c r="M106" s="196">
        <f t="shared" si="30"/>
        <v>0</v>
      </c>
      <c r="N106" s="145"/>
    </row>
    <row r="107" spans="1:15" s="722" customFormat="1" ht="17.25" customHeight="1">
      <c r="A107" s="719"/>
      <c r="B107" s="238"/>
      <c r="C107" s="157" t="s">
        <v>81</v>
      </c>
      <c r="D107" s="223" t="s">
        <v>20</v>
      </c>
      <c r="E107" s="196">
        <v>2.1899999999999999E-2</v>
      </c>
      <c r="F107" s="721">
        <f>E107*F103</f>
        <v>0.6351</v>
      </c>
      <c r="G107" s="196"/>
      <c r="H107" s="196">
        <f t="shared" si="27"/>
        <v>0</v>
      </c>
      <c r="I107" s="196"/>
      <c r="J107" s="196">
        <f t="shared" si="39"/>
        <v>0</v>
      </c>
      <c r="K107" s="196"/>
      <c r="L107" s="196">
        <f t="shared" si="40"/>
        <v>0</v>
      </c>
      <c r="M107" s="196">
        <f t="shared" si="30"/>
        <v>0</v>
      </c>
      <c r="N107" s="145"/>
    </row>
    <row r="108" spans="1:15" s="722" customFormat="1" ht="39" customHeight="1">
      <c r="A108" s="810">
        <v>4</v>
      </c>
      <c r="B108" s="811" t="s">
        <v>504</v>
      </c>
      <c r="C108" s="798" t="s">
        <v>611</v>
      </c>
      <c r="D108" s="219" t="s">
        <v>31</v>
      </c>
      <c r="E108" s="615"/>
      <c r="F108" s="812">
        <v>29</v>
      </c>
      <c r="G108" s="269"/>
      <c r="H108" s="269">
        <f t="shared" si="27"/>
        <v>0</v>
      </c>
      <c r="I108" s="269"/>
      <c r="J108" s="269">
        <f t="shared" si="39"/>
        <v>0</v>
      </c>
      <c r="K108" s="269"/>
      <c r="L108" s="269">
        <f t="shared" si="40"/>
        <v>0</v>
      </c>
      <c r="M108" s="269">
        <f t="shared" si="30"/>
        <v>0</v>
      </c>
      <c r="N108" s="145"/>
    </row>
    <row r="109" spans="1:15" s="722" customFormat="1" ht="17.25" customHeight="1">
      <c r="A109" s="719"/>
      <c r="B109" s="238" t="s">
        <v>23</v>
      </c>
      <c r="C109" s="802" t="s">
        <v>10</v>
      </c>
      <c r="D109" s="223" t="s">
        <v>31</v>
      </c>
      <c r="E109" s="196">
        <v>1</v>
      </c>
      <c r="F109" s="721">
        <f>E109*F108</f>
        <v>29</v>
      </c>
      <c r="G109" s="196"/>
      <c r="H109" s="196">
        <f t="shared" si="27"/>
        <v>0</v>
      </c>
      <c r="I109" s="196"/>
      <c r="J109" s="196">
        <f t="shared" si="39"/>
        <v>0</v>
      </c>
      <c r="K109" s="196"/>
      <c r="L109" s="196">
        <f t="shared" si="40"/>
        <v>0</v>
      </c>
      <c r="M109" s="196">
        <f t="shared" si="30"/>
        <v>0</v>
      </c>
      <c r="N109" s="145"/>
      <c r="O109" s="723"/>
    </row>
    <row r="110" spans="1:15" ht="18.75" customHeight="1">
      <c r="A110" s="155"/>
      <c r="B110" s="156"/>
      <c r="C110" s="157" t="s">
        <v>506</v>
      </c>
      <c r="D110" s="156" t="s">
        <v>12</v>
      </c>
      <c r="E110" s="270">
        <f>2*0.0014</f>
        <v>2.8E-3</v>
      </c>
      <c r="F110" s="158">
        <f>E110*F108</f>
        <v>8.1199999999999994E-2</v>
      </c>
      <c r="G110" s="146"/>
      <c r="H110" s="146">
        <f t="shared" si="27"/>
        <v>0</v>
      </c>
      <c r="I110" s="146"/>
      <c r="J110" s="146">
        <f t="shared" si="39"/>
        <v>0</v>
      </c>
      <c r="K110" s="146"/>
      <c r="L110" s="146">
        <f t="shared" si="40"/>
        <v>0</v>
      </c>
      <c r="M110" s="146">
        <f t="shared" si="30"/>
        <v>0</v>
      </c>
    </row>
    <row r="111" spans="1:15" s="722" customFormat="1" ht="17.25" customHeight="1">
      <c r="A111" s="719"/>
      <c r="B111" s="238"/>
      <c r="C111" s="157" t="s">
        <v>507</v>
      </c>
      <c r="D111" s="223" t="s">
        <v>20</v>
      </c>
      <c r="E111" s="252">
        <f>2*14.6/100</f>
        <v>0.29199999999999998</v>
      </c>
      <c r="F111" s="721">
        <f>E111*F108</f>
        <v>8.468</v>
      </c>
      <c r="G111" s="196"/>
      <c r="H111" s="196">
        <f t="shared" si="27"/>
        <v>0</v>
      </c>
      <c r="I111" s="196"/>
      <c r="J111" s="196">
        <f t="shared" si="39"/>
        <v>0</v>
      </c>
      <c r="K111" s="196"/>
      <c r="L111" s="196">
        <f t="shared" si="40"/>
        <v>0</v>
      </c>
      <c r="M111" s="196">
        <f t="shared" si="30"/>
        <v>0</v>
      </c>
      <c r="N111" s="145"/>
    </row>
    <row r="112" spans="1:15" s="722" customFormat="1" ht="17.25" customHeight="1">
      <c r="A112" s="719"/>
      <c r="B112" s="238"/>
      <c r="C112" s="157" t="s">
        <v>508</v>
      </c>
      <c r="D112" s="223" t="s">
        <v>20</v>
      </c>
      <c r="E112" s="252">
        <f>2*0.058</f>
        <v>0.11600000000000001</v>
      </c>
      <c r="F112" s="721">
        <f>E112*F108</f>
        <v>3.3640000000000003</v>
      </c>
      <c r="G112" s="196"/>
      <c r="H112" s="196">
        <f t="shared" si="27"/>
        <v>0</v>
      </c>
      <c r="I112" s="196"/>
      <c r="J112" s="196">
        <f t="shared" si="39"/>
        <v>0</v>
      </c>
      <c r="K112" s="196"/>
      <c r="L112" s="196">
        <f t="shared" si="40"/>
        <v>0</v>
      </c>
      <c r="M112" s="196">
        <f t="shared" si="30"/>
        <v>0</v>
      </c>
      <c r="N112" s="145"/>
    </row>
    <row r="113" spans="1:177" ht="22.5" customHeight="1">
      <c r="A113" s="132"/>
      <c r="B113" s="324"/>
      <c r="C113" s="325" t="s">
        <v>572</v>
      </c>
      <c r="D113" s="135"/>
      <c r="E113" s="138"/>
      <c r="F113" s="138"/>
      <c r="G113" s="138"/>
      <c r="H113" s="326">
        <f>SUM(H85:H112)</f>
        <v>0</v>
      </c>
      <c r="I113" s="138"/>
      <c r="J113" s="326">
        <f>SUM(J85:J112)</f>
        <v>0</v>
      </c>
      <c r="K113" s="138"/>
      <c r="L113" s="326">
        <f>SUM(L85:L112)</f>
        <v>0</v>
      </c>
      <c r="M113" s="326">
        <f>SUM(M85:M112)</f>
        <v>0</v>
      </c>
    </row>
    <row r="114" spans="1:177" ht="33" customHeight="1">
      <c r="A114" s="616"/>
      <c r="B114" s="617"/>
      <c r="C114" s="618" t="s">
        <v>573</v>
      </c>
      <c r="D114" s="617"/>
      <c r="E114" s="619"/>
      <c r="F114" s="620"/>
      <c r="G114" s="620"/>
      <c r="H114" s="621"/>
      <c r="I114" s="621"/>
      <c r="J114" s="621"/>
      <c r="K114" s="621"/>
      <c r="L114" s="621"/>
      <c r="M114" s="621"/>
    </row>
    <row r="115" spans="1:177" s="701" customFormat="1" ht="42.75" customHeight="1">
      <c r="A115" s="639">
        <v>1</v>
      </c>
      <c r="B115" s="694" t="s">
        <v>574</v>
      </c>
      <c r="C115" s="639" t="s">
        <v>575</v>
      </c>
      <c r="D115" s="694" t="s">
        <v>82</v>
      </c>
      <c r="E115" s="695"/>
      <c r="F115" s="696">
        <v>6</v>
      </c>
      <c r="G115" s="697"/>
      <c r="H115" s="698"/>
      <c r="I115" s="699"/>
      <c r="J115" s="700"/>
      <c r="K115" s="697"/>
      <c r="L115" s="698"/>
      <c r="M115" s="699"/>
      <c r="N115" s="855"/>
    </row>
    <row r="116" spans="1:177" s="701" customFormat="1" ht="16.5" customHeight="1">
      <c r="A116" s="702"/>
      <c r="B116" s="703"/>
      <c r="C116" s="704" t="s">
        <v>95</v>
      </c>
      <c r="D116" s="705" t="s">
        <v>82</v>
      </c>
      <c r="E116" s="706">
        <v>1</v>
      </c>
      <c r="F116" s="707">
        <f>E116*F115</f>
        <v>6</v>
      </c>
      <c r="G116" s="706"/>
      <c r="H116" s="707"/>
      <c r="I116" s="706"/>
      <c r="J116" s="708">
        <f>I116*F116</f>
        <v>0</v>
      </c>
      <c r="K116" s="709"/>
      <c r="L116" s="710"/>
      <c r="M116" s="706">
        <f>L116+J116+H116</f>
        <v>0</v>
      </c>
      <c r="N116" s="855"/>
    </row>
    <row r="117" spans="1:177" s="713" customFormat="1" ht="15" customHeight="1">
      <c r="A117" s="237"/>
      <c r="B117" s="227"/>
      <c r="C117" s="224" t="s">
        <v>18</v>
      </c>
      <c r="D117" s="227" t="s">
        <v>12</v>
      </c>
      <c r="E117" s="196">
        <v>0.05</v>
      </c>
      <c r="F117" s="195">
        <f>E117*F115</f>
        <v>0.30000000000000004</v>
      </c>
      <c r="G117" s="711"/>
      <c r="H117" s="712"/>
      <c r="I117" s="711"/>
      <c r="J117" s="712"/>
      <c r="K117" s="196"/>
      <c r="L117" s="195">
        <f>F117*K117</f>
        <v>0</v>
      </c>
      <c r="M117" s="706">
        <f t="shared" ref="M117:M119" si="41">L117+J117+H117</f>
        <v>0</v>
      </c>
      <c r="N117" s="882"/>
    </row>
    <row r="118" spans="1:177" s="713" customFormat="1" ht="15" customHeight="1">
      <c r="A118" s="857"/>
      <c r="B118" s="857"/>
      <c r="C118" s="224" t="s">
        <v>576</v>
      </c>
      <c r="D118" s="223" t="s">
        <v>12</v>
      </c>
      <c r="E118" s="196">
        <v>1.08</v>
      </c>
      <c r="F118" s="196">
        <f>E118*F115</f>
        <v>6.48</v>
      </c>
      <c r="G118" s="196"/>
      <c r="H118" s="196">
        <f>G118*F118</f>
        <v>0</v>
      </c>
      <c r="I118" s="196"/>
      <c r="J118" s="196"/>
      <c r="K118" s="858"/>
      <c r="L118" s="858"/>
      <c r="M118" s="706">
        <f t="shared" si="41"/>
        <v>0</v>
      </c>
      <c r="N118" s="854"/>
      <c r="O118" s="714"/>
      <c r="P118" s="714"/>
      <c r="Q118" s="714"/>
      <c r="R118" s="714"/>
      <c r="S118" s="714"/>
      <c r="T118" s="714"/>
      <c r="U118" s="714"/>
      <c r="V118" s="714"/>
      <c r="W118" s="714"/>
      <c r="X118" s="714"/>
      <c r="Y118" s="714"/>
      <c r="Z118" s="714"/>
      <c r="AA118" s="714"/>
      <c r="AB118" s="714"/>
      <c r="AC118" s="714"/>
      <c r="AD118" s="714"/>
      <c r="AE118" s="714"/>
      <c r="AF118" s="714"/>
      <c r="AG118" s="714"/>
      <c r="AH118" s="714"/>
      <c r="AI118" s="714"/>
      <c r="AJ118" s="714"/>
      <c r="AK118" s="714"/>
      <c r="AL118" s="714"/>
      <c r="AM118" s="714"/>
      <c r="AN118" s="714"/>
      <c r="AO118" s="714"/>
      <c r="AP118" s="714"/>
      <c r="AQ118" s="714"/>
      <c r="AR118" s="714"/>
      <c r="AS118" s="714"/>
      <c r="AT118" s="714"/>
      <c r="AU118" s="714"/>
      <c r="AV118" s="714"/>
      <c r="AW118" s="714"/>
      <c r="AX118" s="714"/>
      <c r="AY118" s="714"/>
      <c r="AZ118" s="714"/>
      <c r="BA118" s="714"/>
      <c r="BB118" s="714"/>
      <c r="BC118" s="714"/>
      <c r="BD118" s="714"/>
      <c r="BE118" s="714"/>
      <c r="BF118" s="714"/>
      <c r="BG118" s="714"/>
      <c r="BH118" s="714"/>
      <c r="BI118" s="714"/>
      <c r="BJ118" s="714"/>
      <c r="BK118" s="714"/>
      <c r="BL118" s="714"/>
      <c r="BM118" s="714"/>
      <c r="BN118" s="714"/>
      <c r="BO118" s="714"/>
      <c r="BP118" s="714"/>
      <c r="BQ118" s="714"/>
      <c r="BR118" s="714"/>
      <c r="BS118" s="714"/>
      <c r="BT118" s="714"/>
      <c r="BU118" s="714"/>
      <c r="BV118" s="714"/>
      <c r="BW118" s="714"/>
      <c r="BX118" s="714"/>
      <c r="BY118" s="714"/>
      <c r="BZ118" s="714"/>
      <c r="CA118" s="714"/>
      <c r="CB118" s="714"/>
      <c r="CC118" s="714"/>
      <c r="CD118" s="714"/>
      <c r="CE118" s="714"/>
      <c r="CF118" s="714"/>
      <c r="CG118" s="714"/>
      <c r="CH118" s="714"/>
      <c r="CI118" s="714"/>
      <c r="CJ118" s="714"/>
      <c r="CK118" s="714"/>
      <c r="CL118" s="714"/>
      <c r="CM118" s="714"/>
      <c r="CN118" s="714"/>
      <c r="CO118" s="714"/>
      <c r="CP118" s="714"/>
      <c r="CQ118" s="714"/>
      <c r="CR118" s="714"/>
      <c r="CS118" s="714"/>
      <c r="CT118" s="714"/>
      <c r="CU118" s="714"/>
      <c r="CV118" s="714"/>
      <c r="CW118" s="714"/>
      <c r="CX118" s="714"/>
      <c r="CY118" s="714"/>
      <c r="CZ118" s="714"/>
      <c r="DA118" s="714"/>
      <c r="DB118" s="714"/>
      <c r="DC118" s="714"/>
      <c r="DD118" s="714"/>
      <c r="DE118" s="714"/>
      <c r="DF118" s="714"/>
      <c r="DG118" s="714"/>
      <c r="DH118" s="714"/>
      <c r="DI118" s="714"/>
      <c r="DJ118" s="714"/>
      <c r="DK118" s="714"/>
      <c r="DL118" s="714"/>
      <c r="DM118" s="714"/>
      <c r="DN118" s="714"/>
      <c r="DO118" s="714"/>
      <c r="DP118" s="714"/>
      <c r="DQ118" s="714"/>
      <c r="DR118" s="714"/>
      <c r="DS118" s="714"/>
      <c r="DT118" s="714"/>
      <c r="DU118" s="714"/>
      <c r="DV118" s="714"/>
      <c r="DW118" s="714"/>
      <c r="DX118" s="714"/>
      <c r="DY118" s="714"/>
      <c r="DZ118" s="714"/>
      <c r="EA118" s="714"/>
      <c r="EB118" s="714"/>
      <c r="EC118" s="714"/>
      <c r="ED118" s="714"/>
      <c r="EE118" s="714"/>
      <c r="EF118" s="714"/>
      <c r="EG118" s="714"/>
      <c r="EH118" s="714"/>
      <c r="EI118" s="714"/>
      <c r="EJ118" s="714"/>
      <c r="EK118" s="714"/>
      <c r="EL118" s="714"/>
      <c r="EM118" s="714"/>
      <c r="EN118" s="714"/>
      <c r="EO118" s="714"/>
      <c r="EP118" s="714"/>
      <c r="EQ118" s="714"/>
      <c r="ER118" s="714"/>
      <c r="ES118" s="714"/>
      <c r="ET118" s="714"/>
      <c r="EU118" s="714"/>
      <c r="EV118" s="714"/>
      <c r="EW118" s="714"/>
      <c r="EX118" s="714"/>
      <c r="EY118" s="714"/>
      <c r="EZ118" s="714"/>
      <c r="FA118" s="714"/>
      <c r="FB118" s="714"/>
      <c r="FC118" s="714"/>
      <c r="FD118" s="714"/>
      <c r="FE118" s="714"/>
      <c r="FF118" s="714"/>
      <c r="FG118" s="714"/>
      <c r="FH118" s="714"/>
      <c r="FI118" s="714"/>
      <c r="FJ118" s="714"/>
      <c r="FK118" s="714"/>
      <c r="FL118" s="714"/>
      <c r="FM118" s="714"/>
      <c r="FN118" s="714"/>
      <c r="FO118" s="714"/>
      <c r="FP118" s="714"/>
      <c r="FQ118" s="714"/>
      <c r="FR118" s="714"/>
      <c r="FS118" s="714"/>
      <c r="FT118" s="714"/>
      <c r="FU118" s="714"/>
    </row>
    <row r="119" spans="1:177" s="701" customFormat="1" ht="36" customHeight="1">
      <c r="A119" s="702"/>
      <c r="B119" s="226"/>
      <c r="C119" s="715" t="s">
        <v>577</v>
      </c>
      <c r="D119" s="705" t="s">
        <v>82</v>
      </c>
      <c r="E119" s="859" t="s">
        <v>35</v>
      </c>
      <c r="F119" s="707">
        <v>10</v>
      </c>
      <c r="G119" s="706"/>
      <c r="H119" s="708">
        <f>G119*F119</f>
        <v>0</v>
      </c>
      <c r="I119" s="706"/>
      <c r="J119" s="707">
        <f>F119*I119</f>
        <v>0</v>
      </c>
      <c r="K119" s="716"/>
      <c r="L119" s="717"/>
      <c r="M119" s="706">
        <f t="shared" si="41"/>
        <v>0</v>
      </c>
      <c r="N119" s="855"/>
    </row>
    <row r="120" spans="1:177" s="701" customFormat="1" ht="57.75" customHeight="1">
      <c r="A120" s="639">
        <v>2</v>
      </c>
      <c r="B120" s="694" t="s">
        <v>578</v>
      </c>
      <c r="C120" s="639" t="s">
        <v>579</v>
      </c>
      <c r="D120" s="694" t="s">
        <v>87</v>
      </c>
      <c r="E120" s="695"/>
      <c r="F120" s="696">
        <v>25</v>
      </c>
      <c r="G120" s="697"/>
      <c r="H120" s="698"/>
      <c r="I120" s="699"/>
      <c r="J120" s="700"/>
      <c r="K120" s="697"/>
      <c r="L120" s="698"/>
      <c r="M120" s="699"/>
      <c r="N120" s="855"/>
    </row>
    <row r="121" spans="1:177" s="701" customFormat="1" ht="16.5" customHeight="1">
      <c r="A121" s="702"/>
      <c r="B121" s="703"/>
      <c r="C121" s="704" t="s">
        <v>95</v>
      </c>
      <c r="D121" s="705" t="s">
        <v>77</v>
      </c>
      <c r="E121" s="706">
        <v>1</v>
      </c>
      <c r="F121" s="860">
        <f>E121*F120</f>
        <v>25</v>
      </c>
      <c r="G121" s="706"/>
      <c r="H121" s="707"/>
      <c r="I121" s="706"/>
      <c r="J121" s="708">
        <f>I121*F121</f>
        <v>0</v>
      </c>
      <c r="K121" s="709"/>
      <c r="L121" s="710"/>
      <c r="M121" s="706">
        <f>L121+J121+H121</f>
        <v>0</v>
      </c>
      <c r="N121" s="855"/>
    </row>
    <row r="122" spans="1:177" s="713" customFormat="1" ht="15" customHeight="1">
      <c r="A122" s="237"/>
      <c r="B122" s="227"/>
      <c r="C122" s="224" t="s">
        <v>18</v>
      </c>
      <c r="D122" s="227" t="s">
        <v>12</v>
      </c>
      <c r="E122" s="252">
        <v>8.9999999999999993E-3</v>
      </c>
      <c r="F122" s="195">
        <v>0.9</v>
      </c>
      <c r="G122" s="711"/>
      <c r="H122" s="712"/>
      <c r="I122" s="711"/>
      <c r="J122" s="712"/>
      <c r="K122" s="196"/>
      <c r="L122" s="195">
        <f>F122*K122</f>
        <v>0</v>
      </c>
      <c r="M122" s="706">
        <f t="shared" ref="M122:M124" si="42">L122+J122+H122</f>
        <v>0</v>
      </c>
      <c r="N122" s="882"/>
    </row>
    <row r="123" spans="1:177" s="713" customFormat="1" ht="15" customHeight="1">
      <c r="A123" s="857"/>
      <c r="B123" s="857"/>
      <c r="C123" s="224" t="s">
        <v>576</v>
      </c>
      <c r="D123" s="223" t="s">
        <v>12</v>
      </c>
      <c r="E123" s="252">
        <v>0.193</v>
      </c>
      <c r="F123" s="196">
        <f>E123*F120</f>
        <v>4.8250000000000002</v>
      </c>
      <c r="G123" s="196"/>
      <c r="H123" s="196">
        <f>G123*F123</f>
        <v>0</v>
      </c>
      <c r="I123" s="196"/>
      <c r="J123" s="196"/>
      <c r="K123" s="858"/>
      <c r="L123" s="858"/>
      <c r="M123" s="706">
        <f t="shared" si="42"/>
        <v>0</v>
      </c>
      <c r="N123" s="854"/>
      <c r="O123" s="714"/>
      <c r="P123" s="714"/>
      <c r="Q123" s="714"/>
      <c r="R123" s="714"/>
      <c r="S123" s="714"/>
      <c r="T123" s="714"/>
      <c r="U123" s="714"/>
      <c r="V123" s="714"/>
      <c r="W123" s="714"/>
      <c r="X123" s="714"/>
      <c r="Y123" s="714"/>
      <c r="Z123" s="714"/>
      <c r="AA123" s="714"/>
      <c r="AB123" s="714"/>
      <c r="AC123" s="714"/>
      <c r="AD123" s="714"/>
      <c r="AE123" s="714"/>
      <c r="AF123" s="714"/>
      <c r="AG123" s="714"/>
      <c r="AH123" s="714"/>
      <c r="AI123" s="714"/>
      <c r="AJ123" s="714"/>
      <c r="AK123" s="714"/>
      <c r="AL123" s="714"/>
      <c r="AM123" s="714"/>
      <c r="AN123" s="714"/>
      <c r="AO123" s="714"/>
      <c r="AP123" s="714"/>
      <c r="AQ123" s="714"/>
      <c r="AR123" s="714"/>
      <c r="AS123" s="714"/>
      <c r="AT123" s="714"/>
      <c r="AU123" s="714"/>
      <c r="AV123" s="714"/>
      <c r="AW123" s="714"/>
      <c r="AX123" s="714"/>
      <c r="AY123" s="714"/>
      <c r="AZ123" s="714"/>
      <c r="BA123" s="714"/>
      <c r="BB123" s="714"/>
      <c r="BC123" s="714"/>
      <c r="BD123" s="714"/>
      <c r="BE123" s="714"/>
      <c r="BF123" s="714"/>
      <c r="BG123" s="714"/>
      <c r="BH123" s="714"/>
      <c r="BI123" s="714"/>
      <c r="BJ123" s="714"/>
      <c r="BK123" s="714"/>
      <c r="BL123" s="714"/>
      <c r="BM123" s="714"/>
      <c r="BN123" s="714"/>
      <c r="BO123" s="714"/>
      <c r="BP123" s="714"/>
      <c r="BQ123" s="714"/>
      <c r="BR123" s="714"/>
      <c r="BS123" s="714"/>
      <c r="BT123" s="714"/>
      <c r="BU123" s="714"/>
      <c r="BV123" s="714"/>
      <c r="BW123" s="714"/>
      <c r="BX123" s="714"/>
      <c r="BY123" s="714"/>
      <c r="BZ123" s="714"/>
      <c r="CA123" s="714"/>
      <c r="CB123" s="714"/>
      <c r="CC123" s="714"/>
      <c r="CD123" s="714"/>
      <c r="CE123" s="714"/>
      <c r="CF123" s="714"/>
      <c r="CG123" s="714"/>
      <c r="CH123" s="714"/>
      <c r="CI123" s="714"/>
      <c r="CJ123" s="714"/>
      <c r="CK123" s="714"/>
      <c r="CL123" s="714"/>
      <c r="CM123" s="714"/>
      <c r="CN123" s="714"/>
      <c r="CO123" s="714"/>
      <c r="CP123" s="714"/>
      <c r="CQ123" s="714"/>
      <c r="CR123" s="714"/>
      <c r="CS123" s="714"/>
      <c r="CT123" s="714"/>
      <c r="CU123" s="714"/>
      <c r="CV123" s="714"/>
      <c r="CW123" s="714"/>
      <c r="CX123" s="714"/>
      <c r="CY123" s="714"/>
      <c r="CZ123" s="714"/>
      <c r="DA123" s="714"/>
      <c r="DB123" s="714"/>
      <c r="DC123" s="714"/>
      <c r="DD123" s="714"/>
      <c r="DE123" s="714"/>
      <c r="DF123" s="714"/>
      <c r="DG123" s="714"/>
      <c r="DH123" s="714"/>
      <c r="DI123" s="714"/>
      <c r="DJ123" s="714"/>
      <c r="DK123" s="714"/>
      <c r="DL123" s="714"/>
      <c r="DM123" s="714"/>
      <c r="DN123" s="714"/>
      <c r="DO123" s="714"/>
      <c r="DP123" s="714"/>
      <c r="DQ123" s="714"/>
      <c r="DR123" s="714"/>
      <c r="DS123" s="714"/>
      <c r="DT123" s="714"/>
      <c r="DU123" s="714"/>
      <c r="DV123" s="714"/>
      <c r="DW123" s="714"/>
      <c r="DX123" s="714"/>
      <c r="DY123" s="714"/>
      <c r="DZ123" s="714"/>
      <c r="EA123" s="714"/>
      <c r="EB123" s="714"/>
      <c r="EC123" s="714"/>
      <c r="ED123" s="714"/>
      <c r="EE123" s="714"/>
      <c r="EF123" s="714"/>
      <c r="EG123" s="714"/>
      <c r="EH123" s="714"/>
      <c r="EI123" s="714"/>
      <c r="EJ123" s="714"/>
      <c r="EK123" s="714"/>
      <c r="EL123" s="714"/>
      <c r="EM123" s="714"/>
      <c r="EN123" s="714"/>
      <c r="EO123" s="714"/>
      <c r="EP123" s="714"/>
      <c r="EQ123" s="714"/>
      <c r="ER123" s="714"/>
      <c r="ES123" s="714"/>
      <c r="ET123" s="714"/>
      <c r="EU123" s="714"/>
      <c r="EV123" s="714"/>
      <c r="EW123" s="714"/>
      <c r="EX123" s="714"/>
      <c r="EY123" s="714"/>
      <c r="EZ123" s="714"/>
      <c r="FA123" s="714"/>
      <c r="FB123" s="714"/>
      <c r="FC123" s="714"/>
      <c r="FD123" s="714"/>
      <c r="FE123" s="714"/>
      <c r="FF123" s="714"/>
      <c r="FG123" s="714"/>
      <c r="FH123" s="714"/>
      <c r="FI123" s="714"/>
      <c r="FJ123" s="714"/>
      <c r="FK123" s="714"/>
      <c r="FL123" s="714"/>
      <c r="FM123" s="714"/>
      <c r="FN123" s="714"/>
      <c r="FO123" s="714"/>
      <c r="FP123" s="714"/>
      <c r="FQ123" s="714"/>
      <c r="FR123" s="714"/>
      <c r="FS123" s="714"/>
      <c r="FT123" s="714"/>
      <c r="FU123" s="714"/>
    </row>
    <row r="124" spans="1:177" s="701" customFormat="1" ht="20.25" customHeight="1">
      <c r="A124" s="702"/>
      <c r="B124" s="226"/>
      <c r="C124" s="715" t="s">
        <v>580</v>
      </c>
      <c r="D124" s="705" t="s">
        <v>77</v>
      </c>
      <c r="E124" s="706">
        <v>1.02</v>
      </c>
      <c r="F124" s="707">
        <f>E124*F120</f>
        <v>25.5</v>
      </c>
      <c r="G124" s="706"/>
      <c r="H124" s="708">
        <f>G124*F124</f>
        <v>0</v>
      </c>
      <c r="I124" s="706"/>
      <c r="J124" s="707">
        <f>F124*I124</f>
        <v>0</v>
      </c>
      <c r="K124" s="716"/>
      <c r="L124" s="717"/>
      <c r="M124" s="706">
        <f t="shared" si="42"/>
        <v>0</v>
      </c>
      <c r="N124" s="855"/>
    </row>
    <row r="125" spans="1:177" ht="16.5" customHeight="1">
      <c r="A125" s="254"/>
      <c r="B125" s="159"/>
      <c r="C125" s="157" t="s">
        <v>63</v>
      </c>
      <c r="D125" s="156" t="s">
        <v>82</v>
      </c>
      <c r="E125" s="203" t="s">
        <v>35</v>
      </c>
      <c r="F125" s="158">
        <v>12</v>
      </c>
      <c r="G125" s="158"/>
      <c r="H125" s="161">
        <f>F125*G125</f>
        <v>0</v>
      </c>
      <c r="I125" s="183"/>
      <c r="J125" s="183"/>
      <c r="K125" s="183"/>
      <c r="L125" s="183"/>
      <c r="M125" s="161">
        <f t="shared" ref="M125" si="43">H125+J125+L125</f>
        <v>0</v>
      </c>
    </row>
    <row r="126" spans="1:177" ht="16.5" customHeight="1">
      <c r="A126" s="155"/>
      <c r="B126" s="159"/>
      <c r="C126" s="157" t="s">
        <v>27</v>
      </c>
      <c r="D126" s="156" t="s">
        <v>20</v>
      </c>
      <c r="E126" s="203" t="s">
        <v>35</v>
      </c>
      <c r="F126" s="158">
        <v>2.5</v>
      </c>
      <c r="G126" s="146"/>
      <c r="H126" s="146">
        <f t="shared" ref="H126:H128" si="44">G126*F126</f>
        <v>0</v>
      </c>
      <c r="I126" s="146"/>
      <c r="J126" s="146">
        <f t="shared" ref="J126:J128" si="45">I126*F126</f>
        <v>0</v>
      </c>
      <c r="K126" s="146"/>
      <c r="L126" s="146">
        <f t="shared" ref="L126:L128" si="46">K126*F126</f>
        <v>0</v>
      </c>
      <c r="M126" s="146">
        <f t="shared" ref="M126:M128" si="47">L126+J126+H126</f>
        <v>0</v>
      </c>
    </row>
    <row r="127" spans="1:177" ht="30" customHeight="1">
      <c r="A127" s="151">
        <v>3</v>
      </c>
      <c r="B127" s="205" t="s">
        <v>78</v>
      </c>
      <c r="C127" s="150" t="s">
        <v>273</v>
      </c>
      <c r="D127" s="666" t="s">
        <v>15</v>
      </c>
      <c r="E127" s="153"/>
      <c r="F127" s="274">
        <v>3</v>
      </c>
      <c r="G127" s="190"/>
      <c r="H127" s="667">
        <f t="shared" si="44"/>
        <v>0</v>
      </c>
      <c r="I127" s="190"/>
      <c r="J127" s="190">
        <f t="shared" si="45"/>
        <v>0</v>
      </c>
      <c r="K127" s="190"/>
      <c r="L127" s="190">
        <f t="shared" si="46"/>
        <v>0</v>
      </c>
      <c r="M127" s="190">
        <f t="shared" si="47"/>
        <v>0</v>
      </c>
    </row>
    <row r="128" spans="1:177" ht="16.5" customHeight="1">
      <c r="A128" s="155"/>
      <c r="B128" s="156" t="s">
        <v>23</v>
      </c>
      <c r="C128" s="157" t="s">
        <v>10</v>
      </c>
      <c r="D128" s="156" t="s">
        <v>15</v>
      </c>
      <c r="E128" s="146">
        <v>1</v>
      </c>
      <c r="F128" s="158">
        <f>E128*F127</f>
        <v>3</v>
      </c>
      <c r="G128" s="146"/>
      <c r="H128" s="146">
        <f t="shared" si="44"/>
        <v>0</v>
      </c>
      <c r="I128" s="146"/>
      <c r="J128" s="146">
        <f t="shared" si="45"/>
        <v>0</v>
      </c>
      <c r="K128" s="146"/>
      <c r="L128" s="146">
        <f t="shared" si="46"/>
        <v>0</v>
      </c>
      <c r="M128" s="146">
        <f t="shared" si="47"/>
        <v>0</v>
      </c>
    </row>
    <row r="129" spans="1:23" s="459" customFormat="1" ht="25.5" customHeight="1">
      <c r="A129" s="637">
        <v>4</v>
      </c>
      <c r="B129" s="638" t="s">
        <v>581</v>
      </c>
      <c r="C129" s="668" t="s">
        <v>227</v>
      </c>
      <c r="D129" s="637" t="s">
        <v>236</v>
      </c>
      <c r="E129" s="640"/>
      <c r="F129" s="625">
        <v>1</v>
      </c>
      <c r="G129" s="640"/>
      <c r="H129" s="861"/>
      <c r="I129" s="640"/>
      <c r="J129" s="862"/>
      <c r="K129" s="640"/>
      <c r="L129" s="861"/>
      <c r="M129" s="863"/>
      <c r="N129" s="847"/>
      <c r="O129" s="864"/>
      <c r="P129" s="864"/>
      <c r="Q129" s="864"/>
      <c r="R129" s="864"/>
      <c r="S129" s="864"/>
      <c r="T129" s="864"/>
      <c r="U129" s="864"/>
      <c r="V129" s="864"/>
      <c r="W129" s="864"/>
    </row>
    <row r="130" spans="1:23" s="866" customFormat="1" ht="16.5" customHeight="1">
      <c r="A130" s="644"/>
      <c r="B130" s="156" t="s">
        <v>23</v>
      </c>
      <c r="C130" s="162" t="s">
        <v>130</v>
      </c>
      <c r="D130" s="645" t="s">
        <v>15</v>
      </c>
      <c r="E130" s="147">
        <v>1</v>
      </c>
      <c r="F130" s="147">
        <f>F129*E130</f>
        <v>1</v>
      </c>
      <c r="G130" s="646"/>
      <c r="H130" s="865"/>
      <c r="I130" s="147"/>
      <c r="J130" s="669">
        <f>F130*I130</f>
        <v>0</v>
      </c>
      <c r="K130" s="646"/>
      <c r="L130" s="147"/>
      <c r="M130" s="147">
        <f>H130+J130+L130</f>
        <v>0</v>
      </c>
      <c r="N130" s="848"/>
      <c r="O130" s="665"/>
      <c r="P130" s="665"/>
      <c r="Q130" s="665"/>
      <c r="R130" s="665"/>
      <c r="S130" s="665"/>
      <c r="T130" s="665"/>
      <c r="U130" s="665"/>
      <c r="V130" s="665"/>
      <c r="W130" s="665"/>
    </row>
    <row r="131" spans="1:23" ht="35.25" customHeight="1">
      <c r="A131" s="53">
        <v>3</v>
      </c>
      <c r="B131" s="97" t="s">
        <v>23</v>
      </c>
      <c r="C131" s="54" t="s">
        <v>343</v>
      </c>
      <c r="D131" s="111" t="s">
        <v>15</v>
      </c>
      <c r="E131" s="105"/>
      <c r="F131" s="119">
        <v>2</v>
      </c>
      <c r="G131" s="75"/>
      <c r="H131" s="83">
        <f>G131*F131</f>
        <v>0</v>
      </c>
      <c r="I131" s="75"/>
      <c r="J131" s="75">
        <f>I131*F131</f>
        <v>0</v>
      </c>
      <c r="K131" s="75"/>
      <c r="L131" s="75">
        <f>K131*F131</f>
        <v>0</v>
      </c>
      <c r="M131" s="75">
        <f>L131+J131+H131</f>
        <v>0</v>
      </c>
      <c r="O131" s="9"/>
      <c r="P131" s="9"/>
      <c r="Q131" s="9"/>
      <c r="R131" s="9"/>
      <c r="S131" s="9"/>
      <c r="T131" s="9"/>
      <c r="U131" s="9"/>
      <c r="V131" s="9"/>
      <c r="W131" s="9"/>
    </row>
    <row r="132" spans="1:23" ht="18" customHeight="1">
      <c r="A132" s="63"/>
      <c r="B132" s="124"/>
      <c r="C132" s="57" t="s">
        <v>10</v>
      </c>
      <c r="D132" s="124" t="s">
        <v>15</v>
      </c>
      <c r="E132" s="69">
        <v>1</v>
      </c>
      <c r="F132" s="59">
        <f>E132*F131</f>
        <v>2</v>
      </c>
      <c r="G132" s="69"/>
      <c r="H132" s="69">
        <f>G132*F132</f>
        <v>0</v>
      </c>
      <c r="I132" s="69"/>
      <c r="J132" s="69">
        <f>I132*F132</f>
        <v>0</v>
      </c>
      <c r="K132" s="69"/>
      <c r="L132" s="69">
        <f>K132*F132</f>
        <v>0</v>
      </c>
      <c r="M132" s="69">
        <f>L132+J132+H132</f>
        <v>0</v>
      </c>
      <c r="O132" s="9"/>
      <c r="P132" s="9"/>
      <c r="Q132" s="9"/>
      <c r="R132" s="9"/>
      <c r="S132" s="9"/>
      <c r="T132" s="9"/>
      <c r="U132" s="9"/>
      <c r="V132" s="9"/>
      <c r="W132" s="9"/>
    </row>
    <row r="133" spans="1:23" ht="27.75" customHeight="1">
      <c r="A133" s="53">
        <v>4</v>
      </c>
      <c r="B133" s="87" t="s">
        <v>23</v>
      </c>
      <c r="C133" s="98" t="s">
        <v>597</v>
      </c>
      <c r="D133" s="86" t="s">
        <v>22</v>
      </c>
      <c r="E133" s="85"/>
      <c r="F133" s="732">
        <v>3.8</v>
      </c>
      <c r="G133" s="99"/>
      <c r="H133" s="100"/>
      <c r="I133" s="99"/>
      <c r="J133" s="101"/>
      <c r="K133" s="99"/>
      <c r="L133" s="100"/>
      <c r="M133" s="99"/>
    </row>
    <row r="134" spans="1:23" ht="19.5" customHeight="1">
      <c r="A134" s="64"/>
      <c r="B134" s="104"/>
      <c r="C134" s="102" t="s">
        <v>285</v>
      </c>
      <c r="D134" s="92" t="s">
        <v>36</v>
      </c>
      <c r="E134" s="59">
        <v>1</v>
      </c>
      <c r="F134" s="89">
        <f>E134*F133</f>
        <v>3.8</v>
      </c>
      <c r="G134" s="59"/>
      <c r="H134" s="103"/>
      <c r="I134" s="59"/>
      <c r="J134" s="96"/>
      <c r="K134" s="59"/>
      <c r="L134" s="103">
        <f>K134*F134</f>
        <v>0</v>
      </c>
      <c r="M134" s="59">
        <f>L134+J134+H134</f>
        <v>0</v>
      </c>
    </row>
    <row r="135" spans="1:23" ht="38.25" customHeight="1">
      <c r="A135" s="151">
        <v>6</v>
      </c>
      <c r="B135" s="189" t="s">
        <v>199</v>
      </c>
      <c r="C135" s="150" t="s">
        <v>582</v>
      </c>
      <c r="D135" s="151" t="s">
        <v>15</v>
      </c>
      <c r="E135" s="153"/>
      <c r="F135" s="154">
        <v>2</v>
      </c>
      <c r="G135" s="190"/>
      <c r="H135" s="190">
        <f t="shared" ref="H135:H138" si="48">G135*F135</f>
        <v>0</v>
      </c>
      <c r="I135" s="190"/>
      <c r="J135" s="190">
        <f t="shared" ref="J135:J138" si="49">I135*F135</f>
        <v>0</v>
      </c>
      <c r="K135" s="190"/>
      <c r="L135" s="190">
        <f t="shared" ref="L135:L138" si="50">K135*F135</f>
        <v>0</v>
      </c>
      <c r="M135" s="190">
        <f t="shared" ref="M135:M138" si="51">L135+J135+H135</f>
        <v>0</v>
      </c>
    </row>
    <row r="136" spans="1:23" ht="16.5" customHeight="1">
      <c r="A136" s="155"/>
      <c r="B136" s="156" t="s">
        <v>23</v>
      </c>
      <c r="C136" s="157" t="s">
        <v>10</v>
      </c>
      <c r="D136" s="156" t="s">
        <v>15</v>
      </c>
      <c r="E136" s="258">
        <v>1</v>
      </c>
      <c r="F136" s="146">
        <f>E136*F135</f>
        <v>2</v>
      </c>
      <c r="G136" s="146"/>
      <c r="H136" s="146">
        <f t="shared" si="48"/>
        <v>0</v>
      </c>
      <c r="I136" s="146"/>
      <c r="J136" s="146">
        <f t="shared" si="49"/>
        <v>0</v>
      </c>
      <c r="K136" s="146"/>
      <c r="L136" s="146">
        <f t="shared" si="50"/>
        <v>0</v>
      </c>
      <c r="M136" s="146">
        <f t="shared" si="51"/>
        <v>0</v>
      </c>
    </row>
    <row r="137" spans="1:23" ht="15.75" customHeight="1">
      <c r="A137" s="155"/>
      <c r="B137" s="159"/>
      <c r="C137" s="157" t="s">
        <v>230</v>
      </c>
      <c r="D137" s="156" t="s">
        <v>15</v>
      </c>
      <c r="E137" s="258">
        <v>1.1200000000000001</v>
      </c>
      <c r="F137" s="146">
        <f>E137*F135</f>
        <v>2.2400000000000002</v>
      </c>
      <c r="G137" s="196"/>
      <c r="H137" s="146">
        <f t="shared" si="48"/>
        <v>0</v>
      </c>
      <c r="I137" s="146"/>
      <c r="J137" s="146">
        <f t="shared" si="49"/>
        <v>0</v>
      </c>
      <c r="K137" s="146"/>
      <c r="L137" s="146">
        <f t="shared" si="50"/>
        <v>0</v>
      </c>
      <c r="M137" s="146">
        <f t="shared" si="51"/>
        <v>0</v>
      </c>
    </row>
    <row r="138" spans="1:23" ht="15.75" customHeight="1">
      <c r="A138" s="165"/>
      <c r="B138" s="166"/>
      <c r="C138" s="167" t="s">
        <v>17</v>
      </c>
      <c r="D138" s="166" t="s">
        <v>12</v>
      </c>
      <c r="E138" s="260">
        <v>0.01</v>
      </c>
      <c r="F138" s="217">
        <f>E138*F135</f>
        <v>0.02</v>
      </c>
      <c r="G138" s="148"/>
      <c r="H138" s="148">
        <f t="shared" si="48"/>
        <v>0</v>
      </c>
      <c r="I138" s="148"/>
      <c r="J138" s="148">
        <f t="shared" si="49"/>
        <v>0</v>
      </c>
      <c r="K138" s="148"/>
      <c r="L138" s="148">
        <f t="shared" si="50"/>
        <v>0</v>
      </c>
      <c r="M138" s="148">
        <f t="shared" si="51"/>
        <v>0</v>
      </c>
    </row>
    <row r="139" spans="1:23" ht="23.25" customHeight="1">
      <c r="A139" s="132"/>
      <c r="B139" s="622"/>
      <c r="C139" s="325" t="s">
        <v>583</v>
      </c>
      <c r="D139" s="135"/>
      <c r="E139" s="139"/>
      <c r="F139" s="139"/>
      <c r="G139" s="139"/>
      <c r="H139" s="139">
        <f>SUM(H115:H138)</f>
        <v>0</v>
      </c>
      <c r="I139" s="139"/>
      <c r="J139" s="139">
        <f>SUM(J115:J138)</f>
        <v>0</v>
      </c>
      <c r="K139" s="139"/>
      <c r="L139" s="139">
        <f>SUM(L115:L138)</f>
        <v>0</v>
      </c>
      <c r="M139" s="139">
        <f>SUM(M115:M138)</f>
        <v>0</v>
      </c>
    </row>
    <row r="140" spans="1:23" ht="62.25" customHeight="1">
      <c r="A140" s="19"/>
      <c r="B140" s="3"/>
      <c r="C140" s="79" t="s">
        <v>541</v>
      </c>
      <c r="D140" s="76"/>
      <c r="E140" s="81"/>
      <c r="F140" s="77"/>
      <c r="G140" s="84"/>
      <c r="H140" s="77">
        <f>H139+H113+H83+H23</f>
        <v>0</v>
      </c>
      <c r="I140" s="77"/>
      <c r="J140" s="84">
        <f>J139+J113+J83+J23</f>
        <v>0</v>
      </c>
      <c r="K140" s="77"/>
      <c r="L140" s="77">
        <f>L139+L113+L83+L23</f>
        <v>0</v>
      </c>
      <c r="M140" s="77">
        <f>M139+M113+M83+M23</f>
        <v>0</v>
      </c>
    </row>
    <row r="141" spans="1:23" ht="37.5" customHeight="1">
      <c r="A141" s="73"/>
      <c r="B141" s="74"/>
      <c r="C141" s="80" t="s">
        <v>84</v>
      </c>
      <c r="D141" s="76"/>
      <c r="E141" s="82" t="s">
        <v>200</v>
      </c>
      <c r="F141" s="77"/>
      <c r="G141" s="77"/>
      <c r="H141" s="77"/>
      <c r="I141" s="77"/>
      <c r="J141" s="77"/>
      <c r="K141" s="77"/>
      <c r="L141" s="77"/>
      <c r="M141" s="77"/>
    </row>
    <row r="142" spans="1:23" ht="25.5" customHeight="1">
      <c r="A142" s="73"/>
      <c r="B142" s="74"/>
      <c r="C142" s="79" t="s">
        <v>5</v>
      </c>
      <c r="D142" s="76"/>
      <c r="E142" s="81"/>
      <c r="F142" s="77"/>
      <c r="G142" s="77"/>
      <c r="H142" s="77"/>
      <c r="I142" s="77"/>
      <c r="J142" s="77"/>
      <c r="K142" s="77"/>
      <c r="L142" s="77"/>
      <c r="M142" s="77"/>
    </row>
    <row r="143" spans="1:23" ht="24" customHeight="1">
      <c r="A143" s="73"/>
      <c r="B143" s="74"/>
      <c r="C143" s="79" t="s">
        <v>64</v>
      </c>
      <c r="D143" s="76"/>
      <c r="E143" s="82" t="s">
        <v>200</v>
      </c>
      <c r="F143" s="77"/>
      <c r="G143" s="77"/>
      <c r="H143" s="77"/>
      <c r="I143" s="77"/>
      <c r="J143" s="77"/>
      <c r="K143" s="77"/>
      <c r="L143" s="77"/>
      <c r="M143" s="77"/>
    </row>
    <row r="144" spans="1:23" ht="25.5" customHeight="1">
      <c r="A144" s="73"/>
      <c r="B144" s="74"/>
      <c r="C144" s="79" t="s">
        <v>5</v>
      </c>
      <c r="D144" s="76"/>
      <c r="E144" s="81"/>
      <c r="F144" s="77"/>
      <c r="G144" s="77"/>
      <c r="H144" s="77"/>
      <c r="I144" s="77"/>
      <c r="J144" s="77"/>
      <c r="K144" s="77"/>
      <c r="L144" s="77"/>
      <c r="M144" s="77"/>
    </row>
    <row r="145" spans="1:14" ht="25.5" customHeight="1">
      <c r="A145" s="73"/>
      <c r="B145" s="74"/>
      <c r="C145" s="80" t="s">
        <v>59</v>
      </c>
      <c r="D145" s="76"/>
      <c r="E145" s="82" t="s">
        <v>200</v>
      </c>
      <c r="F145" s="77"/>
      <c r="G145" s="77"/>
      <c r="H145" s="77"/>
      <c r="I145" s="77"/>
      <c r="J145" s="77"/>
      <c r="K145" s="77"/>
      <c r="L145" s="77"/>
      <c r="M145" s="77"/>
    </row>
    <row r="146" spans="1:14" ht="58.5" customHeight="1">
      <c r="A146" s="73"/>
      <c r="B146" s="74"/>
      <c r="C146" s="79" t="s">
        <v>5</v>
      </c>
      <c r="D146" s="70"/>
      <c r="E146" s="71"/>
      <c r="F146" s="72"/>
      <c r="G146" s="72"/>
      <c r="H146" s="72"/>
      <c r="I146" s="72"/>
      <c r="J146" s="72"/>
      <c r="K146" s="72"/>
      <c r="L146" s="72"/>
      <c r="M146" s="78"/>
      <c r="N146" s="870"/>
    </row>
  </sheetData>
  <autoFilter ref="A9:M83" xr:uid="{00000000-0009-0000-0000-000003000000}"/>
  <mergeCells count="18">
    <mergeCell ref="A1:M1"/>
    <mergeCell ref="A2:M2"/>
    <mergeCell ref="A4:M4"/>
    <mergeCell ref="A5:B5"/>
    <mergeCell ref="H5:J5"/>
    <mergeCell ref="K5:L5"/>
    <mergeCell ref="K7:L7"/>
    <mergeCell ref="M7:M8"/>
    <mergeCell ref="A6:B6"/>
    <mergeCell ref="H6:J6"/>
    <mergeCell ref="K6:L6"/>
    <mergeCell ref="A7:A8"/>
    <mergeCell ref="B7:B8"/>
    <mergeCell ref="C7:C8"/>
    <mergeCell ref="D7:D8"/>
    <mergeCell ref="E7:F7"/>
    <mergeCell ref="G7:H7"/>
    <mergeCell ref="I7:J7"/>
  </mergeCells>
  <pageMargins left="0.59055118110236227" right="0.19685039370078741" top="0.39370078740157483" bottom="0.39370078740157483" header="0.43307086614173229" footer="0.15748031496062992"/>
  <pageSetup paperSize="9" scale="91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718D-8703-4C50-8072-8527423666AB}">
  <sheetPr>
    <tabColor theme="6" tint="0.59999389629810485"/>
  </sheetPr>
  <dimension ref="A1:P104"/>
  <sheetViews>
    <sheetView showZeros="0" topLeftCell="A91" zoomScaleNormal="100" workbookViewId="0">
      <selection activeCell="P98" sqref="P98"/>
    </sheetView>
  </sheetViews>
  <sheetFormatPr defaultColWidth="9.125" defaultRowHeight="15.75"/>
  <cols>
    <col min="1" max="1" width="3.125" style="5" customWidth="1"/>
    <col min="2" max="2" width="8.625" style="4" customWidth="1"/>
    <col min="3" max="3" width="45.625" style="4" customWidth="1"/>
    <col min="4" max="4" width="6.875" style="4" customWidth="1"/>
    <col min="5" max="5" width="8.375" style="12" customWidth="1"/>
    <col min="6" max="6" width="10" style="13" customWidth="1"/>
    <col min="7" max="7" width="7.875" style="1" customWidth="1"/>
    <col min="8" max="8" width="13.75" style="7" customWidth="1"/>
    <col min="9" max="9" width="7.75" style="1" customWidth="1"/>
    <col min="10" max="10" width="11.75" style="7" customWidth="1"/>
    <col min="11" max="11" width="6.375" style="1" customWidth="1"/>
    <col min="12" max="12" width="11.125" style="7" customWidth="1"/>
    <col min="13" max="13" width="13.75" style="7" customWidth="1"/>
    <col min="14" max="14" width="13.125" style="9" customWidth="1"/>
    <col min="15" max="16384" width="9.125" style="1"/>
  </cols>
  <sheetData>
    <row r="1" spans="1:14" ht="26.25" customHeight="1">
      <c r="A1" s="905" t="s">
        <v>558</v>
      </c>
      <c r="B1" s="905"/>
      <c r="C1" s="906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"/>
    </row>
    <row r="2" spans="1:14" ht="24" customHeight="1">
      <c r="A2" s="896" t="s">
        <v>339</v>
      </c>
      <c r="B2" s="896"/>
      <c r="C2" s="907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"/>
    </row>
    <row r="3" spans="1:14" ht="14.25" customHeight="1">
      <c r="C3" s="47"/>
      <c r="E3" s="1"/>
      <c r="F3" s="8"/>
      <c r="H3" s="1"/>
      <c r="J3" s="1"/>
      <c r="L3" s="1"/>
      <c r="M3" s="48"/>
      <c r="N3" s="1"/>
    </row>
    <row r="4" spans="1:14" ht="22.5" customHeight="1">
      <c r="A4" s="908" t="s">
        <v>554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1"/>
    </row>
    <row r="5" spans="1:14" ht="19.5" customHeight="1">
      <c r="A5" s="909" t="s">
        <v>13</v>
      </c>
      <c r="B5" s="909"/>
      <c r="C5" s="49" t="s">
        <v>70</v>
      </c>
      <c r="D5" s="845"/>
      <c r="E5" s="2"/>
      <c r="F5" s="2"/>
      <c r="G5" s="2"/>
      <c r="H5" s="910" t="s">
        <v>71</v>
      </c>
      <c r="I5" s="910"/>
      <c r="J5" s="910"/>
      <c r="K5" s="911">
        <f>M104</f>
        <v>0</v>
      </c>
      <c r="L5" s="912"/>
      <c r="M5" s="2" t="s">
        <v>12</v>
      </c>
      <c r="N5" s="1"/>
    </row>
    <row r="6" spans="1:14" ht="18.75" customHeight="1">
      <c r="A6" s="902"/>
      <c r="B6" s="902"/>
      <c r="C6" s="50"/>
      <c r="D6" s="844"/>
      <c r="E6" s="10"/>
      <c r="F6" s="10"/>
      <c r="G6" s="2"/>
      <c r="H6" s="903" t="s">
        <v>58</v>
      </c>
      <c r="I6" s="903"/>
      <c r="J6" s="903"/>
      <c r="K6" s="904">
        <f>J98</f>
        <v>0</v>
      </c>
      <c r="L6" s="904"/>
      <c r="M6" s="2" t="s">
        <v>12</v>
      </c>
      <c r="N6" s="1"/>
    </row>
    <row r="7" spans="1:14" ht="35.25" customHeight="1">
      <c r="A7" s="915" t="s">
        <v>11</v>
      </c>
      <c r="B7" s="913" t="s">
        <v>0</v>
      </c>
      <c r="C7" s="913" t="s">
        <v>1</v>
      </c>
      <c r="D7" s="916" t="s">
        <v>6</v>
      </c>
      <c r="E7" s="913" t="s">
        <v>2</v>
      </c>
      <c r="F7" s="913"/>
      <c r="G7" s="913" t="s">
        <v>4</v>
      </c>
      <c r="H7" s="913"/>
      <c r="I7" s="913" t="s">
        <v>3</v>
      </c>
      <c r="J7" s="913"/>
      <c r="K7" s="913" t="s">
        <v>9</v>
      </c>
      <c r="L7" s="913"/>
      <c r="M7" s="914" t="s">
        <v>5</v>
      </c>
    </row>
    <row r="8" spans="1:14" ht="26.25" customHeight="1">
      <c r="A8" s="915"/>
      <c r="B8" s="913"/>
      <c r="C8" s="913"/>
      <c r="D8" s="916"/>
      <c r="E8" s="18" t="s">
        <v>8</v>
      </c>
      <c r="F8" s="846" t="s">
        <v>7</v>
      </c>
      <c r="G8" s="846" t="s">
        <v>8</v>
      </c>
      <c r="H8" s="17" t="s">
        <v>7</v>
      </c>
      <c r="I8" s="846" t="s">
        <v>8</v>
      </c>
      <c r="J8" s="17" t="s">
        <v>7</v>
      </c>
      <c r="K8" s="846" t="s">
        <v>8</v>
      </c>
      <c r="L8" s="17" t="s">
        <v>7</v>
      </c>
      <c r="M8" s="914"/>
    </row>
    <row r="9" spans="1:14" ht="21" customHeight="1">
      <c r="A9" s="16">
        <v>1</v>
      </c>
      <c r="B9" s="15">
        <v>2</v>
      </c>
      <c r="C9" s="15">
        <v>3</v>
      </c>
      <c r="D9" s="15">
        <v>4</v>
      </c>
      <c r="E9" s="327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</row>
    <row r="10" spans="1:14" ht="25.5" customHeight="1">
      <c r="A10" s="140"/>
      <c r="B10" s="141"/>
      <c r="C10" s="142" t="s">
        <v>613</v>
      </c>
      <c r="D10" s="141"/>
      <c r="E10" s="143"/>
      <c r="F10" s="141"/>
      <c r="G10" s="141"/>
      <c r="H10" s="144"/>
      <c r="I10" s="141"/>
      <c r="J10" s="144"/>
      <c r="K10" s="141"/>
      <c r="L10" s="144"/>
      <c r="M10" s="144"/>
    </row>
    <row r="11" spans="1:14" s="222" customFormat="1" ht="46.5" customHeight="1">
      <c r="A11" s="738">
        <v>1</v>
      </c>
      <c r="B11" s="739" t="s">
        <v>289</v>
      </c>
      <c r="C11" s="639" t="s">
        <v>614</v>
      </c>
      <c r="D11" s="694" t="s">
        <v>31</v>
      </c>
      <c r="E11" s="695"/>
      <c r="F11" s="696">
        <v>4.5</v>
      </c>
      <c r="G11" s="740"/>
      <c r="H11" s="741"/>
      <c r="I11" s="742"/>
      <c r="J11" s="743"/>
      <c r="K11" s="740"/>
      <c r="L11" s="741"/>
      <c r="M11" s="742"/>
      <c r="N11" s="850"/>
    </row>
    <row r="12" spans="1:14" s="222" customFormat="1" ht="18.75" customHeight="1">
      <c r="A12" s="734"/>
      <c r="B12" s="705"/>
      <c r="C12" s="704" t="s">
        <v>290</v>
      </c>
      <c r="D12" s="223" t="s">
        <v>31</v>
      </c>
      <c r="E12" s="706">
        <v>1</v>
      </c>
      <c r="F12" s="707">
        <f>E12*F11</f>
        <v>4.5</v>
      </c>
      <c r="G12" s="706"/>
      <c r="H12" s="707"/>
      <c r="I12" s="706"/>
      <c r="J12" s="707">
        <f>I12*F12</f>
        <v>0</v>
      </c>
      <c r="K12" s="709"/>
      <c r="L12" s="710"/>
      <c r="M12" s="706">
        <f>L12+J12+H12</f>
        <v>0</v>
      </c>
      <c r="N12" s="850"/>
    </row>
    <row r="13" spans="1:14" s="222" customFormat="1" ht="19.5" customHeight="1">
      <c r="A13" s="223"/>
      <c r="B13" s="226"/>
      <c r="C13" s="224" t="s">
        <v>25</v>
      </c>
      <c r="D13" s="227" t="s">
        <v>12</v>
      </c>
      <c r="E13" s="755">
        <v>1.35E-2</v>
      </c>
      <c r="F13" s="195">
        <f>F11*E13</f>
        <v>6.0749999999999998E-2</v>
      </c>
      <c r="G13" s="711"/>
      <c r="H13" s="712"/>
      <c r="I13" s="711"/>
      <c r="J13" s="712"/>
      <c r="K13" s="196"/>
      <c r="L13" s="195">
        <f>F13*K13</f>
        <v>0</v>
      </c>
      <c r="M13" s="706">
        <f t="shared" ref="M13:M29" si="0">L13+J13+H13</f>
        <v>0</v>
      </c>
      <c r="N13" s="850"/>
    </row>
    <row r="14" spans="1:14" s="745" customFormat="1" ht="19.5" customHeight="1">
      <c r="A14" s="223"/>
      <c r="B14" s="653"/>
      <c r="C14" s="157" t="s">
        <v>291</v>
      </c>
      <c r="D14" s="744" t="s">
        <v>15</v>
      </c>
      <c r="E14" s="252">
        <v>0.153</v>
      </c>
      <c r="F14" s="195">
        <f>E14*F11</f>
        <v>0.6885</v>
      </c>
      <c r="G14" s="196"/>
      <c r="H14" s="195">
        <f>G14*F14</f>
        <v>0</v>
      </c>
      <c r="I14" s="196"/>
      <c r="J14" s="195"/>
      <c r="K14" s="228"/>
      <c r="L14" s="304"/>
      <c r="M14" s="706">
        <f t="shared" si="0"/>
        <v>0</v>
      </c>
      <c r="N14" s="851"/>
    </row>
    <row r="15" spans="1:14" s="745" customFormat="1" ht="16.5" customHeight="1">
      <c r="A15" s="223"/>
      <c r="B15" s="653"/>
      <c r="C15" s="157" t="s">
        <v>301</v>
      </c>
      <c r="D15" s="744" t="s">
        <v>31</v>
      </c>
      <c r="E15" s="196">
        <v>1.1000000000000001</v>
      </c>
      <c r="F15" s="195">
        <f>E15*F11</f>
        <v>4.95</v>
      </c>
      <c r="G15" s="196"/>
      <c r="H15" s="195">
        <f>G15*F15</f>
        <v>0</v>
      </c>
      <c r="I15" s="196"/>
      <c r="J15" s="195"/>
      <c r="K15" s="746"/>
      <c r="L15" s="304">
        <f>K15*F15</f>
        <v>0</v>
      </c>
      <c r="M15" s="706">
        <f t="shared" si="0"/>
        <v>0</v>
      </c>
      <c r="N15" s="851"/>
    </row>
    <row r="16" spans="1:14" s="222" customFormat="1" ht="18" customHeight="1">
      <c r="A16" s="734"/>
      <c r="B16" s="653"/>
      <c r="C16" s="715" t="s">
        <v>300</v>
      </c>
      <c r="D16" s="705" t="s">
        <v>31</v>
      </c>
      <c r="E16" s="706">
        <v>0.11</v>
      </c>
      <c r="F16" s="707">
        <f>E16*F11</f>
        <v>0.495</v>
      </c>
      <c r="G16" s="706"/>
      <c r="H16" s="195">
        <f t="shared" ref="H16:H29" si="1">G16*F16</f>
        <v>0</v>
      </c>
      <c r="I16" s="706"/>
      <c r="J16" s="707"/>
      <c r="K16" s="746"/>
      <c r="L16" s="304">
        <f>K16*F16</f>
        <v>0</v>
      </c>
      <c r="M16" s="706">
        <f t="shared" si="0"/>
        <v>0</v>
      </c>
      <c r="N16" s="850"/>
    </row>
    <row r="17" spans="1:16" ht="18" customHeight="1">
      <c r="A17" s="155"/>
      <c r="B17" s="726"/>
      <c r="C17" s="157" t="s">
        <v>303</v>
      </c>
      <c r="D17" s="156" t="s">
        <v>29</v>
      </c>
      <c r="E17" s="270">
        <v>1.17E-2</v>
      </c>
      <c r="F17" s="158">
        <f>E17*F11</f>
        <v>5.2650000000000002E-2</v>
      </c>
      <c r="G17" s="146"/>
      <c r="H17" s="146">
        <f t="shared" si="1"/>
        <v>0</v>
      </c>
      <c r="I17" s="146"/>
      <c r="J17" s="146">
        <f t="shared" ref="J17" si="2">I17*F17</f>
        <v>0</v>
      </c>
      <c r="K17" s="146"/>
      <c r="L17" s="146">
        <f t="shared" ref="L17" si="3">K17*F17</f>
        <v>0</v>
      </c>
      <c r="M17" s="146">
        <f t="shared" si="0"/>
        <v>0</v>
      </c>
    </row>
    <row r="18" spans="1:16" s="747" customFormat="1" ht="17.25" customHeight="1">
      <c r="A18" s="734"/>
      <c r="B18" s="734"/>
      <c r="C18" s="704" t="s">
        <v>169</v>
      </c>
      <c r="D18" s="734" t="s">
        <v>15</v>
      </c>
      <c r="E18" s="754">
        <v>0.17799999999999999</v>
      </c>
      <c r="F18" s="706">
        <f>E18*F11</f>
        <v>0.80099999999999993</v>
      </c>
      <c r="G18" s="706"/>
      <c r="H18" s="195">
        <f t="shared" si="1"/>
        <v>0</v>
      </c>
      <c r="I18" s="706"/>
      <c r="J18" s="706"/>
      <c r="K18" s="735"/>
      <c r="L18" s="657"/>
      <c r="M18" s="706">
        <f t="shared" si="0"/>
        <v>0</v>
      </c>
      <c r="N18" s="852"/>
    </row>
    <row r="19" spans="1:16" s="222" customFormat="1" ht="19.5" customHeight="1">
      <c r="A19" s="223"/>
      <c r="B19" s="227"/>
      <c r="C19" s="224" t="s">
        <v>292</v>
      </c>
      <c r="D19" s="227" t="s">
        <v>12</v>
      </c>
      <c r="E19" s="756">
        <v>6.9300000000000004E-3</v>
      </c>
      <c r="F19" s="195">
        <f>E19*F11</f>
        <v>3.1185000000000001E-2</v>
      </c>
      <c r="G19" s="196"/>
      <c r="H19" s="195">
        <f t="shared" si="1"/>
        <v>0</v>
      </c>
      <c r="I19" s="196"/>
      <c r="J19" s="195"/>
      <c r="K19" s="303"/>
      <c r="L19" s="303"/>
      <c r="M19" s="706">
        <f t="shared" si="0"/>
        <v>0</v>
      </c>
      <c r="N19" s="850"/>
    </row>
    <row r="20" spans="1:16" ht="34.5" customHeight="1">
      <c r="A20" s="151">
        <v>2</v>
      </c>
      <c r="B20" s="268" t="s">
        <v>293</v>
      </c>
      <c r="C20" s="220" t="s">
        <v>615</v>
      </c>
      <c r="D20" s="151" t="s">
        <v>36</v>
      </c>
      <c r="E20" s="153"/>
      <c r="F20" s="814">
        <v>0.03</v>
      </c>
      <c r="G20" s="154"/>
      <c r="H20" s="154">
        <f t="shared" si="1"/>
        <v>0</v>
      </c>
      <c r="I20" s="154"/>
      <c r="J20" s="154">
        <f t="shared" ref="J20:J23" si="4">I20*F20</f>
        <v>0</v>
      </c>
      <c r="K20" s="154"/>
      <c r="L20" s="154">
        <f t="shared" ref="L20:L23" si="5">K20*F20</f>
        <v>0</v>
      </c>
      <c r="M20" s="154">
        <f t="shared" si="0"/>
        <v>0</v>
      </c>
    </row>
    <row r="21" spans="1:16" ht="18" customHeight="1">
      <c r="A21" s="155"/>
      <c r="B21" s="156"/>
      <c r="C21" s="157" t="s">
        <v>10</v>
      </c>
      <c r="D21" s="275" t="s">
        <v>36</v>
      </c>
      <c r="E21" s="146">
        <v>1</v>
      </c>
      <c r="F21" s="758">
        <f>E21*F20</f>
        <v>0.03</v>
      </c>
      <c r="G21" s="146"/>
      <c r="H21" s="146">
        <f t="shared" si="1"/>
        <v>0</v>
      </c>
      <c r="I21" s="146"/>
      <c r="J21" s="146">
        <f t="shared" si="4"/>
        <v>0</v>
      </c>
      <c r="K21" s="146"/>
      <c r="L21" s="146">
        <f t="shared" si="5"/>
        <v>0</v>
      </c>
      <c r="M21" s="146">
        <f t="shared" si="0"/>
        <v>0</v>
      </c>
      <c r="P21" s="748"/>
    </row>
    <row r="22" spans="1:16" ht="18" customHeight="1">
      <c r="A22" s="155"/>
      <c r="B22" s="156"/>
      <c r="C22" s="157" t="s">
        <v>25</v>
      </c>
      <c r="D22" s="156" t="s">
        <v>12</v>
      </c>
      <c r="E22" s="146">
        <v>1.4</v>
      </c>
      <c r="F22" s="158">
        <f>E22*F20</f>
        <v>4.1999999999999996E-2</v>
      </c>
      <c r="G22" s="146"/>
      <c r="H22" s="146">
        <f t="shared" si="1"/>
        <v>0</v>
      </c>
      <c r="I22" s="146"/>
      <c r="J22" s="146">
        <f t="shared" si="4"/>
        <v>0</v>
      </c>
      <c r="K22" s="146"/>
      <c r="L22" s="146">
        <f t="shared" si="5"/>
        <v>0</v>
      </c>
      <c r="M22" s="146">
        <f t="shared" si="0"/>
        <v>0</v>
      </c>
    </row>
    <row r="23" spans="1:16" ht="15.75" customHeight="1">
      <c r="A23" s="115"/>
      <c r="B23" s="94"/>
      <c r="C23" s="57" t="s">
        <v>355</v>
      </c>
      <c r="D23" s="124" t="s">
        <v>22</v>
      </c>
      <c r="E23" s="112" t="s">
        <v>35</v>
      </c>
      <c r="F23" s="126">
        <f>1.03*0.03</f>
        <v>3.09E-2</v>
      </c>
      <c r="G23" s="69"/>
      <c r="H23" s="69">
        <f t="shared" si="1"/>
        <v>0</v>
      </c>
      <c r="I23" s="69"/>
      <c r="J23" s="69">
        <f t="shared" si="4"/>
        <v>0</v>
      </c>
      <c r="K23" s="69"/>
      <c r="L23" s="69">
        <f t="shared" si="5"/>
        <v>0</v>
      </c>
      <c r="M23" s="69">
        <f t="shared" si="0"/>
        <v>0</v>
      </c>
    </row>
    <row r="24" spans="1:16" s="722" customFormat="1">
      <c r="A24" s="719"/>
      <c r="B24" s="238"/>
      <c r="C24" s="157" t="s">
        <v>275</v>
      </c>
      <c r="D24" s="223" t="s">
        <v>21</v>
      </c>
      <c r="E24" s="720" t="s">
        <v>35</v>
      </c>
      <c r="F24" s="196">
        <v>30</v>
      </c>
      <c r="G24" s="196"/>
      <c r="H24" s="196">
        <f t="shared" si="1"/>
        <v>0</v>
      </c>
      <c r="I24" s="196"/>
      <c r="J24" s="196"/>
      <c r="K24" s="196"/>
      <c r="L24" s="196"/>
      <c r="M24" s="196">
        <f t="shared" si="0"/>
        <v>0</v>
      </c>
      <c r="N24" s="145"/>
    </row>
    <row r="25" spans="1:16" s="722" customFormat="1" ht="18" customHeight="1">
      <c r="A25" s="724"/>
      <c r="B25" s="238"/>
      <c r="C25" s="157" t="s">
        <v>276</v>
      </c>
      <c r="D25" s="223" t="s">
        <v>20</v>
      </c>
      <c r="E25" s="720" t="s">
        <v>35</v>
      </c>
      <c r="F25" s="196">
        <v>1.5</v>
      </c>
      <c r="G25" s="196"/>
      <c r="H25" s="196">
        <f t="shared" si="1"/>
        <v>0</v>
      </c>
      <c r="I25" s="196"/>
      <c r="J25" s="196">
        <f t="shared" ref="J25" si="6">I25*F25</f>
        <v>0</v>
      </c>
      <c r="K25" s="196"/>
      <c r="L25" s="196">
        <f t="shared" ref="L25" si="7">K25*F25</f>
        <v>0</v>
      </c>
      <c r="M25" s="196">
        <f t="shared" si="0"/>
        <v>0</v>
      </c>
      <c r="N25" s="849"/>
    </row>
    <row r="26" spans="1:16" s="722" customFormat="1" ht="18" customHeight="1">
      <c r="A26" s="724"/>
      <c r="B26" s="238"/>
      <c r="C26" s="157" t="s">
        <v>278</v>
      </c>
      <c r="D26" s="223" t="s">
        <v>21</v>
      </c>
      <c r="E26" s="720" t="s">
        <v>35</v>
      </c>
      <c r="F26" s="196">
        <v>1</v>
      </c>
      <c r="G26" s="196"/>
      <c r="H26" s="196">
        <f t="shared" si="1"/>
        <v>0</v>
      </c>
      <c r="I26" s="196"/>
      <c r="J26" s="196"/>
      <c r="K26" s="196"/>
      <c r="L26" s="196"/>
      <c r="M26" s="196">
        <f t="shared" si="0"/>
        <v>0</v>
      </c>
      <c r="N26" s="849"/>
    </row>
    <row r="27" spans="1:16" ht="18" customHeight="1">
      <c r="A27" s="165"/>
      <c r="B27" s="166"/>
      <c r="C27" s="167" t="s">
        <v>17</v>
      </c>
      <c r="D27" s="166" t="s">
        <v>12</v>
      </c>
      <c r="E27" s="148">
        <v>7.15</v>
      </c>
      <c r="F27" s="168">
        <f>E27*F20</f>
        <v>0.2145</v>
      </c>
      <c r="G27" s="148"/>
      <c r="H27" s="148">
        <f t="shared" si="1"/>
        <v>0</v>
      </c>
      <c r="I27" s="148"/>
      <c r="J27" s="148">
        <f t="shared" ref="J27" si="8">I27*F27</f>
        <v>0</v>
      </c>
      <c r="K27" s="148"/>
      <c r="L27" s="148">
        <f t="shared" ref="L27:L29" si="9">K27*F27</f>
        <v>0</v>
      </c>
      <c r="M27" s="148">
        <f t="shared" si="0"/>
        <v>0</v>
      </c>
    </row>
    <row r="28" spans="1:16" ht="52.5" customHeight="1">
      <c r="A28" s="151">
        <v>3</v>
      </c>
      <c r="B28" s="792" t="s">
        <v>495</v>
      </c>
      <c r="C28" s="798" t="s">
        <v>623</v>
      </c>
      <c r="D28" s="219" t="s">
        <v>77</v>
      </c>
      <c r="E28" s="269"/>
      <c r="F28" s="269">
        <v>9.5</v>
      </c>
      <c r="G28" s="799"/>
      <c r="H28" s="800">
        <f t="shared" si="1"/>
        <v>0</v>
      </c>
      <c r="I28" s="801"/>
      <c r="J28" s="192">
        <f t="shared" ref="J28:J29" si="10">F28*I28</f>
        <v>0</v>
      </c>
      <c r="K28" s="799"/>
      <c r="L28" s="800">
        <f t="shared" si="9"/>
        <v>0</v>
      </c>
      <c r="M28" s="193">
        <f t="shared" si="0"/>
        <v>0</v>
      </c>
    </row>
    <row r="29" spans="1:16" ht="19.5" customHeight="1">
      <c r="A29" s="183"/>
      <c r="B29" s="159" t="s">
        <v>23</v>
      </c>
      <c r="C29" s="802" t="s">
        <v>10</v>
      </c>
      <c r="D29" s="223" t="s">
        <v>77</v>
      </c>
      <c r="E29" s="225">
        <v>1</v>
      </c>
      <c r="F29" s="196">
        <f>F28*E29</f>
        <v>9.5</v>
      </c>
      <c r="G29" s="196"/>
      <c r="H29" s="251">
        <f t="shared" si="1"/>
        <v>0</v>
      </c>
      <c r="I29" s="797"/>
      <c r="J29" s="195">
        <f t="shared" si="10"/>
        <v>0</v>
      </c>
      <c r="K29" s="196"/>
      <c r="L29" s="196">
        <f t="shared" si="9"/>
        <v>0</v>
      </c>
      <c r="M29" s="196">
        <f t="shared" si="0"/>
        <v>0</v>
      </c>
    </row>
    <row r="30" spans="1:16" ht="17.25" customHeight="1">
      <c r="A30" s="183"/>
      <c r="B30" s="223"/>
      <c r="C30" s="157" t="s">
        <v>33</v>
      </c>
      <c r="D30" s="223" t="s">
        <v>12</v>
      </c>
      <c r="E30" s="252">
        <v>2.8000000000000001E-2</v>
      </c>
      <c r="F30" s="196">
        <f>F28*E30</f>
        <v>0.26600000000000001</v>
      </c>
      <c r="G30" s="196"/>
      <c r="H30" s="251"/>
      <c r="I30" s="797"/>
      <c r="J30" s="803"/>
      <c r="K30" s="196"/>
      <c r="L30" s="196">
        <f>K30*F30</f>
        <v>0</v>
      </c>
      <c r="M30" s="196">
        <f>L30+J30+H30</f>
        <v>0</v>
      </c>
    </row>
    <row r="31" spans="1:16" ht="33.75" customHeight="1">
      <c r="A31" s="183"/>
      <c r="B31" s="804"/>
      <c r="C31" s="805" t="s">
        <v>622</v>
      </c>
      <c r="D31" s="806"/>
      <c r="E31" s="196"/>
      <c r="F31" s="813"/>
      <c r="G31" s="196"/>
      <c r="H31" s="251"/>
      <c r="I31" s="797"/>
      <c r="J31" s="803"/>
      <c r="K31" s="196"/>
      <c r="L31" s="196"/>
      <c r="M31" s="196"/>
    </row>
    <row r="32" spans="1:16" ht="19.5" customHeight="1">
      <c r="A32" s="155"/>
      <c r="B32" s="726"/>
      <c r="C32" s="157" t="s">
        <v>616</v>
      </c>
      <c r="D32" s="156" t="s">
        <v>77</v>
      </c>
      <c r="E32" s="146" t="s">
        <v>499</v>
      </c>
      <c r="F32" s="758">
        <f>1.03*9.5</f>
        <v>9.7850000000000001</v>
      </c>
      <c r="G32" s="146"/>
      <c r="H32" s="146">
        <f t="shared" ref="H32:H48" si="11">G32*F32</f>
        <v>0</v>
      </c>
      <c r="I32" s="146"/>
      <c r="J32" s="146">
        <f t="shared" ref="J32:J33" si="12">I32*F32</f>
        <v>0</v>
      </c>
      <c r="K32" s="228"/>
      <c r="L32" s="304">
        <f t="shared" ref="L32:L33" si="13">K32*F32</f>
        <v>0</v>
      </c>
      <c r="M32" s="146">
        <f t="shared" ref="M32:M48" si="14">L32+J32+H32</f>
        <v>0</v>
      </c>
    </row>
    <row r="33" spans="1:15" ht="16.5" customHeight="1">
      <c r="A33" s="155"/>
      <c r="B33" s="653"/>
      <c r="C33" s="157" t="s">
        <v>501</v>
      </c>
      <c r="D33" s="156" t="s">
        <v>20</v>
      </c>
      <c r="E33" s="146" t="s">
        <v>499</v>
      </c>
      <c r="F33" s="158">
        <v>1</v>
      </c>
      <c r="G33" s="146"/>
      <c r="H33" s="146">
        <f t="shared" si="11"/>
        <v>0</v>
      </c>
      <c r="I33" s="146"/>
      <c r="J33" s="146">
        <f t="shared" si="12"/>
        <v>0</v>
      </c>
      <c r="K33" s="808"/>
      <c r="L33" s="304">
        <f t="shared" si="13"/>
        <v>0</v>
      </c>
      <c r="M33" s="146">
        <f t="shared" si="14"/>
        <v>0</v>
      </c>
    </row>
    <row r="34" spans="1:15" ht="16.5" customHeight="1">
      <c r="A34" s="809"/>
      <c r="B34" s="726"/>
      <c r="C34" s="157" t="s">
        <v>278</v>
      </c>
      <c r="D34" s="156" t="s">
        <v>21</v>
      </c>
      <c r="E34" s="146" t="s">
        <v>499</v>
      </c>
      <c r="F34" s="146">
        <v>1</v>
      </c>
      <c r="G34" s="146"/>
      <c r="H34" s="146">
        <f t="shared" si="11"/>
        <v>0</v>
      </c>
      <c r="I34" s="146"/>
      <c r="J34" s="146"/>
      <c r="K34" s="808"/>
      <c r="L34" s="146">
        <f>K34*F34</f>
        <v>0</v>
      </c>
      <c r="M34" s="146">
        <f t="shared" si="14"/>
        <v>0</v>
      </c>
    </row>
    <row r="35" spans="1:15" s="722" customFormat="1" ht="41.25" customHeight="1">
      <c r="A35" s="810">
        <v>4</v>
      </c>
      <c r="B35" s="811" t="s">
        <v>80</v>
      </c>
      <c r="C35" s="798" t="s">
        <v>617</v>
      </c>
      <c r="D35" s="219" t="s">
        <v>31</v>
      </c>
      <c r="E35" s="615"/>
      <c r="F35" s="812">
        <v>5.7</v>
      </c>
      <c r="G35" s="269"/>
      <c r="H35" s="269">
        <f t="shared" si="11"/>
        <v>0</v>
      </c>
      <c r="I35" s="269"/>
      <c r="J35" s="269">
        <f t="shared" ref="J35:J48" si="15">I35*F35</f>
        <v>0</v>
      </c>
      <c r="K35" s="269"/>
      <c r="L35" s="269">
        <f t="shared" ref="L35:L48" si="16">K35*F35</f>
        <v>0</v>
      </c>
      <c r="M35" s="269">
        <f t="shared" si="14"/>
        <v>0</v>
      </c>
      <c r="N35" s="145"/>
    </row>
    <row r="36" spans="1:15" s="722" customFormat="1" ht="17.25" customHeight="1">
      <c r="A36" s="719"/>
      <c r="B36" s="238" t="s">
        <v>23</v>
      </c>
      <c r="C36" s="802" t="s">
        <v>10</v>
      </c>
      <c r="D36" s="223" t="s">
        <v>31</v>
      </c>
      <c r="E36" s="196">
        <v>1</v>
      </c>
      <c r="F36" s="721">
        <f>E36*F35</f>
        <v>5.7</v>
      </c>
      <c r="G36" s="196"/>
      <c r="H36" s="196">
        <f t="shared" si="11"/>
        <v>0</v>
      </c>
      <c r="I36" s="196"/>
      <c r="J36" s="196">
        <f t="shared" si="15"/>
        <v>0</v>
      </c>
      <c r="K36" s="196"/>
      <c r="L36" s="196">
        <f t="shared" si="16"/>
        <v>0</v>
      </c>
      <c r="M36" s="196">
        <f t="shared" si="14"/>
        <v>0</v>
      </c>
      <c r="N36" s="145"/>
      <c r="O36" s="723"/>
    </row>
    <row r="37" spans="1:15" ht="18.75" customHeight="1">
      <c r="A37" s="155"/>
      <c r="B37" s="156"/>
      <c r="C37" s="157" t="s">
        <v>18</v>
      </c>
      <c r="D37" s="156" t="s">
        <v>12</v>
      </c>
      <c r="E37" s="216">
        <v>6.8000000000000005E-2</v>
      </c>
      <c r="F37" s="158">
        <f>E37*F35</f>
        <v>0.38760000000000006</v>
      </c>
      <c r="G37" s="146"/>
      <c r="H37" s="146">
        <f t="shared" si="11"/>
        <v>0</v>
      </c>
      <c r="I37" s="146"/>
      <c r="J37" s="146">
        <f t="shared" si="15"/>
        <v>0</v>
      </c>
      <c r="K37" s="146"/>
      <c r="L37" s="146">
        <f t="shared" si="16"/>
        <v>0</v>
      </c>
      <c r="M37" s="146">
        <f t="shared" si="14"/>
        <v>0</v>
      </c>
    </row>
    <row r="38" spans="1:15" s="722" customFormat="1" ht="17.25" customHeight="1">
      <c r="A38" s="719"/>
      <c r="B38" s="238"/>
      <c r="C38" s="157" t="s">
        <v>81</v>
      </c>
      <c r="D38" s="223" t="s">
        <v>20</v>
      </c>
      <c r="E38" s="196">
        <v>0.33</v>
      </c>
      <c r="F38" s="721">
        <f>E38*F35</f>
        <v>1.8810000000000002</v>
      </c>
      <c r="G38" s="196"/>
      <c r="H38" s="196">
        <f t="shared" si="11"/>
        <v>0</v>
      </c>
      <c r="I38" s="196"/>
      <c r="J38" s="196">
        <f t="shared" si="15"/>
        <v>0</v>
      </c>
      <c r="K38" s="196"/>
      <c r="L38" s="196">
        <f t="shared" si="16"/>
        <v>0</v>
      </c>
      <c r="M38" s="196">
        <f t="shared" si="14"/>
        <v>0</v>
      </c>
      <c r="N38" s="145"/>
    </row>
    <row r="39" spans="1:15" s="722" customFormat="1" ht="39" customHeight="1">
      <c r="A39" s="810">
        <v>5</v>
      </c>
      <c r="B39" s="811" t="s">
        <v>502</v>
      </c>
      <c r="C39" s="798" t="s">
        <v>618</v>
      </c>
      <c r="D39" s="219" t="s">
        <v>31</v>
      </c>
      <c r="E39" s="615"/>
      <c r="F39" s="812">
        <v>5.7</v>
      </c>
      <c r="G39" s="269"/>
      <c r="H39" s="269">
        <f t="shared" si="11"/>
        <v>0</v>
      </c>
      <c r="I39" s="269"/>
      <c r="J39" s="269">
        <f t="shared" si="15"/>
        <v>0</v>
      </c>
      <c r="K39" s="269"/>
      <c r="L39" s="269">
        <f t="shared" si="16"/>
        <v>0</v>
      </c>
      <c r="M39" s="269">
        <f t="shared" si="14"/>
        <v>0</v>
      </c>
      <c r="N39" s="145"/>
    </row>
    <row r="40" spans="1:15" s="722" customFormat="1" ht="17.25" customHeight="1">
      <c r="A40" s="719"/>
      <c r="B40" s="238" t="s">
        <v>23</v>
      </c>
      <c r="C40" s="802" t="s">
        <v>10</v>
      </c>
      <c r="D40" s="223" t="s">
        <v>31</v>
      </c>
      <c r="E40" s="196">
        <v>1</v>
      </c>
      <c r="F40" s="721">
        <f>E40*F39</f>
        <v>5.7</v>
      </c>
      <c r="G40" s="196"/>
      <c r="H40" s="196">
        <f t="shared" si="11"/>
        <v>0</v>
      </c>
      <c r="I40" s="196"/>
      <c r="J40" s="196">
        <f t="shared" si="15"/>
        <v>0</v>
      </c>
      <c r="K40" s="196"/>
      <c r="L40" s="196">
        <f t="shared" si="16"/>
        <v>0</v>
      </c>
      <c r="M40" s="196">
        <f t="shared" si="14"/>
        <v>0</v>
      </c>
      <c r="N40" s="145"/>
      <c r="O40" s="723"/>
    </row>
    <row r="41" spans="1:15" ht="18.75" customHeight="1">
      <c r="A41" s="155"/>
      <c r="B41" s="156"/>
      <c r="C41" s="157" t="s">
        <v>18</v>
      </c>
      <c r="D41" s="156" t="s">
        <v>12</v>
      </c>
      <c r="E41" s="270">
        <v>2.5999999999999999E-3</v>
      </c>
      <c r="F41" s="158">
        <f>E41*F39</f>
        <v>1.482E-2</v>
      </c>
      <c r="G41" s="146"/>
      <c r="H41" s="146">
        <f t="shared" si="11"/>
        <v>0</v>
      </c>
      <c r="I41" s="146"/>
      <c r="J41" s="146">
        <f t="shared" si="15"/>
        <v>0</v>
      </c>
      <c r="K41" s="146"/>
      <c r="L41" s="146">
        <f t="shared" si="16"/>
        <v>0</v>
      </c>
      <c r="M41" s="146">
        <f t="shared" si="14"/>
        <v>0</v>
      </c>
    </row>
    <row r="42" spans="1:15" s="722" customFormat="1" ht="17.25" customHeight="1">
      <c r="A42" s="719"/>
      <c r="B42" s="238"/>
      <c r="C42" s="157" t="s">
        <v>503</v>
      </c>
      <c r="D42" s="223" t="s">
        <v>20</v>
      </c>
      <c r="E42" s="252">
        <v>0.14599999999999999</v>
      </c>
      <c r="F42" s="721">
        <f>E42*F39</f>
        <v>0.83219999999999994</v>
      </c>
      <c r="G42" s="196"/>
      <c r="H42" s="196">
        <f t="shared" si="11"/>
        <v>0</v>
      </c>
      <c r="I42" s="196"/>
      <c r="J42" s="196">
        <f t="shared" si="15"/>
        <v>0</v>
      </c>
      <c r="K42" s="196"/>
      <c r="L42" s="196">
        <f t="shared" si="16"/>
        <v>0</v>
      </c>
      <c r="M42" s="196">
        <f t="shared" si="14"/>
        <v>0</v>
      </c>
      <c r="N42" s="145"/>
    </row>
    <row r="43" spans="1:15" s="722" customFormat="1" ht="17.25" customHeight="1">
      <c r="A43" s="719"/>
      <c r="B43" s="238"/>
      <c r="C43" s="157" t="s">
        <v>81</v>
      </c>
      <c r="D43" s="223" t="s">
        <v>20</v>
      </c>
      <c r="E43" s="196">
        <v>2.1899999999999999E-2</v>
      </c>
      <c r="F43" s="721">
        <f>E43*F39</f>
        <v>0.12483</v>
      </c>
      <c r="G43" s="196"/>
      <c r="H43" s="196">
        <f t="shared" si="11"/>
        <v>0</v>
      </c>
      <c r="I43" s="196"/>
      <c r="J43" s="196">
        <f t="shared" si="15"/>
        <v>0</v>
      </c>
      <c r="K43" s="196"/>
      <c r="L43" s="196">
        <f t="shared" si="16"/>
        <v>0</v>
      </c>
      <c r="M43" s="196">
        <f t="shared" si="14"/>
        <v>0</v>
      </c>
      <c r="N43" s="145"/>
    </row>
    <row r="44" spans="1:15" s="722" customFormat="1" ht="39" customHeight="1">
      <c r="A44" s="810">
        <v>6</v>
      </c>
      <c r="B44" s="811" t="s">
        <v>504</v>
      </c>
      <c r="C44" s="798" t="s">
        <v>619</v>
      </c>
      <c r="D44" s="219" t="s">
        <v>31</v>
      </c>
      <c r="E44" s="615"/>
      <c r="F44" s="812">
        <v>5.7</v>
      </c>
      <c r="G44" s="269"/>
      <c r="H44" s="269">
        <f t="shared" si="11"/>
        <v>0</v>
      </c>
      <c r="I44" s="269"/>
      <c r="J44" s="269">
        <f t="shared" si="15"/>
        <v>0</v>
      </c>
      <c r="K44" s="269"/>
      <c r="L44" s="269">
        <f t="shared" si="16"/>
        <v>0</v>
      </c>
      <c r="M44" s="269">
        <f t="shared" si="14"/>
        <v>0</v>
      </c>
      <c r="N44" s="145"/>
    </row>
    <row r="45" spans="1:15" s="722" customFormat="1" ht="17.25" customHeight="1">
      <c r="A45" s="719"/>
      <c r="B45" s="238" t="s">
        <v>23</v>
      </c>
      <c r="C45" s="802" t="s">
        <v>10</v>
      </c>
      <c r="D45" s="223" t="s">
        <v>31</v>
      </c>
      <c r="E45" s="196">
        <v>1</v>
      </c>
      <c r="F45" s="721">
        <f>E45*F44</f>
        <v>5.7</v>
      </c>
      <c r="G45" s="196"/>
      <c r="H45" s="196">
        <f t="shared" si="11"/>
        <v>0</v>
      </c>
      <c r="I45" s="196"/>
      <c r="J45" s="196">
        <f t="shared" si="15"/>
        <v>0</v>
      </c>
      <c r="K45" s="196"/>
      <c r="L45" s="196">
        <f t="shared" si="16"/>
        <v>0</v>
      </c>
      <c r="M45" s="196">
        <f t="shared" si="14"/>
        <v>0</v>
      </c>
      <c r="N45" s="145"/>
      <c r="O45" s="723"/>
    </row>
    <row r="46" spans="1:15" ht="18.75" customHeight="1">
      <c r="A46" s="155"/>
      <c r="B46" s="156"/>
      <c r="C46" s="157" t="s">
        <v>506</v>
      </c>
      <c r="D46" s="156" t="s">
        <v>12</v>
      </c>
      <c r="E46" s="270">
        <f>2*0.0014</f>
        <v>2.8E-3</v>
      </c>
      <c r="F46" s="158">
        <f>E46*F44</f>
        <v>1.5960000000000002E-2</v>
      </c>
      <c r="G46" s="146"/>
      <c r="H46" s="146">
        <f t="shared" si="11"/>
        <v>0</v>
      </c>
      <c r="I46" s="146"/>
      <c r="J46" s="146">
        <f t="shared" si="15"/>
        <v>0</v>
      </c>
      <c r="K46" s="146"/>
      <c r="L46" s="146">
        <f t="shared" si="16"/>
        <v>0</v>
      </c>
      <c r="M46" s="146">
        <f t="shared" si="14"/>
        <v>0</v>
      </c>
    </row>
    <row r="47" spans="1:15" s="722" customFormat="1" ht="17.25" customHeight="1">
      <c r="A47" s="719"/>
      <c r="B47" s="238"/>
      <c r="C47" s="157" t="s">
        <v>507</v>
      </c>
      <c r="D47" s="223" t="s">
        <v>20</v>
      </c>
      <c r="E47" s="252">
        <f>2*14.6/100</f>
        <v>0.29199999999999998</v>
      </c>
      <c r="F47" s="721">
        <f>E47*F44</f>
        <v>1.6643999999999999</v>
      </c>
      <c r="G47" s="196"/>
      <c r="H47" s="196">
        <f t="shared" si="11"/>
        <v>0</v>
      </c>
      <c r="I47" s="196"/>
      <c r="J47" s="196">
        <f t="shared" si="15"/>
        <v>0</v>
      </c>
      <c r="K47" s="196"/>
      <c r="L47" s="196">
        <f t="shared" si="16"/>
        <v>0</v>
      </c>
      <c r="M47" s="196">
        <f t="shared" si="14"/>
        <v>0</v>
      </c>
      <c r="N47" s="145"/>
    </row>
    <row r="48" spans="1:15" s="722" customFormat="1" ht="17.25" customHeight="1">
      <c r="A48" s="719"/>
      <c r="B48" s="238"/>
      <c r="C48" s="157" t="s">
        <v>508</v>
      </c>
      <c r="D48" s="223" t="s">
        <v>20</v>
      </c>
      <c r="E48" s="252">
        <f>2*0.058</f>
        <v>0.11600000000000001</v>
      </c>
      <c r="F48" s="721">
        <f>E48*F44</f>
        <v>0.66120000000000001</v>
      </c>
      <c r="G48" s="196"/>
      <c r="H48" s="196">
        <f t="shared" si="11"/>
        <v>0</v>
      </c>
      <c r="I48" s="196"/>
      <c r="J48" s="196">
        <f t="shared" si="15"/>
        <v>0</v>
      </c>
      <c r="K48" s="196"/>
      <c r="L48" s="196">
        <f t="shared" si="16"/>
        <v>0</v>
      </c>
      <c r="M48" s="196">
        <f t="shared" si="14"/>
        <v>0</v>
      </c>
      <c r="N48" s="145"/>
    </row>
    <row r="49" spans="1:14" ht="21.75" customHeight="1">
      <c r="A49" s="132"/>
      <c r="B49" s="133"/>
      <c r="C49" s="134" t="s">
        <v>67</v>
      </c>
      <c r="D49" s="135"/>
      <c r="E49" s="136"/>
      <c r="F49" s="137"/>
      <c r="G49" s="138"/>
      <c r="H49" s="139">
        <f>SUM(H11:H48)</f>
        <v>0</v>
      </c>
      <c r="I49" s="139"/>
      <c r="J49" s="139">
        <f>SUM(J11:J48)</f>
        <v>0</v>
      </c>
      <c r="K49" s="139"/>
      <c r="L49" s="139">
        <f>SUM(L11:L48)</f>
        <v>0</v>
      </c>
      <c r="M49" s="139">
        <f>SUM(M11:M48)</f>
        <v>0</v>
      </c>
    </row>
    <row r="50" spans="1:14" ht="27" customHeight="1">
      <c r="A50" s="140"/>
      <c r="B50" s="141"/>
      <c r="C50" s="142" t="s">
        <v>620</v>
      </c>
      <c r="D50" s="141"/>
      <c r="E50" s="143"/>
      <c r="F50" s="141"/>
      <c r="G50" s="141"/>
      <c r="H50" s="144"/>
      <c r="I50" s="141"/>
      <c r="J50" s="144"/>
      <c r="K50" s="141"/>
      <c r="L50" s="144"/>
      <c r="M50" s="144"/>
    </row>
    <row r="51" spans="1:14" ht="41.25" customHeight="1">
      <c r="A51" s="151">
        <v>1</v>
      </c>
      <c r="B51" s="792" t="s">
        <v>495</v>
      </c>
      <c r="C51" s="798" t="s">
        <v>640</v>
      </c>
      <c r="D51" s="219" t="s">
        <v>82</v>
      </c>
      <c r="E51" s="269"/>
      <c r="F51" s="269">
        <v>1</v>
      </c>
      <c r="G51" s="799"/>
      <c r="H51" s="800">
        <f t="shared" ref="H51:H52" si="17">G51*F51</f>
        <v>0</v>
      </c>
      <c r="I51" s="801"/>
      <c r="J51" s="192">
        <f t="shared" ref="J51:J52" si="18">F51*I51</f>
        <v>0</v>
      </c>
      <c r="K51" s="799"/>
      <c r="L51" s="800">
        <f t="shared" ref="L51:L52" si="19">K51*F51</f>
        <v>0</v>
      </c>
      <c r="M51" s="193">
        <f t="shared" ref="M51:M52" si="20">L51+J51+H51</f>
        <v>0</v>
      </c>
    </row>
    <row r="52" spans="1:14" ht="19.5" customHeight="1">
      <c r="A52" s="183"/>
      <c r="B52" s="159" t="s">
        <v>23</v>
      </c>
      <c r="C52" s="802" t="s">
        <v>10</v>
      </c>
      <c r="D52" s="223" t="s">
        <v>82</v>
      </c>
      <c r="E52" s="225">
        <v>1</v>
      </c>
      <c r="F52" s="196">
        <f>F51*E52</f>
        <v>1</v>
      </c>
      <c r="G52" s="196"/>
      <c r="H52" s="251">
        <f t="shared" si="17"/>
        <v>0</v>
      </c>
      <c r="I52" s="797"/>
      <c r="J52" s="195">
        <f t="shared" si="18"/>
        <v>0</v>
      </c>
      <c r="K52" s="196"/>
      <c r="L52" s="196">
        <f t="shared" si="19"/>
        <v>0</v>
      </c>
      <c r="M52" s="196">
        <f t="shared" si="20"/>
        <v>0</v>
      </c>
    </row>
    <row r="53" spans="1:14" ht="33" customHeight="1">
      <c r="A53" s="183"/>
      <c r="B53" s="159"/>
      <c r="C53" s="157" t="s">
        <v>496</v>
      </c>
      <c r="D53" s="156" t="s">
        <v>82</v>
      </c>
      <c r="E53" s="194" t="s">
        <v>35</v>
      </c>
      <c r="F53" s="215">
        <v>16</v>
      </c>
      <c r="G53" s="146"/>
      <c r="H53" s="194">
        <f t="shared" ref="H53:H54" si="21">G53*F53</f>
        <v>0</v>
      </c>
      <c r="I53" s="146"/>
      <c r="J53" s="195">
        <f t="shared" ref="J53:J54" si="22">F53*I53</f>
        <v>0</v>
      </c>
      <c r="K53" s="146"/>
      <c r="L53" s="146">
        <f t="shared" ref="L53:L54" si="23">K53*F53</f>
        <v>0</v>
      </c>
      <c r="M53" s="196">
        <f t="shared" ref="M53:M54" si="24">L53+J53+H53</f>
        <v>0</v>
      </c>
    </row>
    <row r="54" spans="1:14" ht="18" customHeight="1">
      <c r="A54" s="183"/>
      <c r="B54" s="653"/>
      <c r="C54" s="157" t="s">
        <v>497</v>
      </c>
      <c r="D54" s="223" t="s">
        <v>20</v>
      </c>
      <c r="E54" s="196">
        <v>1.5</v>
      </c>
      <c r="F54" s="196">
        <f>E54*F51</f>
        <v>1.5</v>
      </c>
      <c r="G54" s="196"/>
      <c r="H54" s="251">
        <f t="shared" si="21"/>
        <v>0</v>
      </c>
      <c r="I54" s="797"/>
      <c r="J54" s="803">
        <f t="shared" si="22"/>
        <v>0</v>
      </c>
      <c r="K54" s="196"/>
      <c r="L54" s="196">
        <f t="shared" si="23"/>
        <v>0</v>
      </c>
      <c r="M54" s="196">
        <f t="shared" si="24"/>
        <v>0</v>
      </c>
    </row>
    <row r="55" spans="1:14" ht="36.75" customHeight="1">
      <c r="A55" s="183"/>
      <c r="B55" s="804"/>
      <c r="C55" s="805" t="s">
        <v>624</v>
      </c>
      <c r="D55" s="806"/>
      <c r="E55" s="196"/>
      <c r="F55" s="813"/>
      <c r="G55" s="196"/>
      <c r="H55" s="251"/>
      <c r="I55" s="797"/>
      <c r="J55" s="803"/>
      <c r="K55" s="196"/>
      <c r="L55" s="196"/>
      <c r="M55" s="196"/>
    </row>
    <row r="56" spans="1:14" ht="19.5" customHeight="1">
      <c r="A56" s="155"/>
      <c r="B56" s="726"/>
      <c r="C56" s="157" t="s">
        <v>605</v>
      </c>
      <c r="D56" s="156" t="s">
        <v>77</v>
      </c>
      <c r="E56" s="146" t="s">
        <v>499</v>
      </c>
      <c r="F56" s="158">
        <f>1.03*21</f>
        <v>21.63</v>
      </c>
      <c r="G56" s="146"/>
      <c r="H56" s="146">
        <f t="shared" ref="H56:H82" si="25">G56*F56</f>
        <v>0</v>
      </c>
      <c r="I56" s="146"/>
      <c r="J56" s="146">
        <f t="shared" ref="J56:J62" si="26">I56*F56</f>
        <v>0</v>
      </c>
      <c r="K56" s="228"/>
      <c r="L56" s="304">
        <f t="shared" ref="L56:L62" si="27">K56*F56</f>
        <v>0</v>
      </c>
      <c r="M56" s="146">
        <f t="shared" ref="M56:M82" si="28">L56+J56+H56</f>
        <v>0</v>
      </c>
    </row>
    <row r="57" spans="1:14" ht="19.5" customHeight="1">
      <c r="A57" s="155"/>
      <c r="B57" s="726"/>
      <c r="C57" s="157" t="s">
        <v>639</v>
      </c>
      <c r="D57" s="156" t="s">
        <v>77</v>
      </c>
      <c r="E57" s="146" t="s">
        <v>499</v>
      </c>
      <c r="F57" s="158">
        <f>1.03*14</f>
        <v>14.42</v>
      </c>
      <c r="G57" s="146"/>
      <c r="H57" s="146">
        <f t="shared" ref="H57" si="29">G57*F57</f>
        <v>0</v>
      </c>
      <c r="I57" s="146"/>
      <c r="J57" s="146">
        <f t="shared" ref="J57" si="30">I57*F57</f>
        <v>0</v>
      </c>
      <c r="K57" s="228"/>
      <c r="L57" s="304">
        <f t="shared" ref="L57" si="31">K57*F57</f>
        <v>0</v>
      </c>
      <c r="M57" s="146">
        <f t="shared" ref="M57" si="32">L57+J57+H57</f>
        <v>0</v>
      </c>
    </row>
    <row r="58" spans="1:14" ht="19.5" customHeight="1">
      <c r="A58" s="155"/>
      <c r="B58" s="726"/>
      <c r="C58" s="157" t="s">
        <v>637</v>
      </c>
      <c r="D58" s="156" t="s">
        <v>77</v>
      </c>
      <c r="E58" s="146" t="s">
        <v>499</v>
      </c>
      <c r="F58" s="158">
        <f>1.03*16.5</f>
        <v>16.995000000000001</v>
      </c>
      <c r="G58" s="146"/>
      <c r="H58" s="146">
        <f t="shared" si="25"/>
        <v>0</v>
      </c>
      <c r="I58" s="146"/>
      <c r="J58" s="146">
        <f t="shared" si="26"/>
        <v>0</v>
      </c>
      <c r="K58" s="228"/>
      <c r="L58" s="304">
        <f t="shared" si="27"/>
        <v>0</v>
      </c>
      <c r="M58" s="146">
        <f t="shared" si="28"/>
        <v>0</v>
      </c>
    </row>
    <row r="59" spans="1:14" ht="19.5" customHeight="1">
      <c r="A59" s="155"/>
      <c r="B59" s="726"/>
      <c r="C59" s="157" t="s">
        <v>638</v>
      </c>
      <c r="D59" s="156" t="s">
        <v>77</v>
      </c>
      <c r="E59" s="146" t="s">
        <v>499</v>
      </c>
      <c r="F59" s="158">
        <f>1.03*6</f>
        <v>6.18</v>
      </c>
      <c r="G59" s="146"/>
      <c r="H59" s="146">
        <f t="shared" ref="H59" si="33">G59*F59</f>
        <v>0</v>
      </c>
      <c r="I59" s="146"/>
      <c r="J59" s="146">
        <f t="shared" ref="J59" si="34">I59*F59</f>
        <v>0</v>
      </c>
      <c r="K59" s="228"/>
      <c r="L59" s="304">
        <f t="shared" ref="L59" si="35">K59*F59</f>
        <v>0</v>
      </c>
      <c r="M59" s="146">
        <f t="shared" ref="M59" si="36">L59+J59+H59</f>
        <v>0</v>
      </c>
    </row>
    <row r="60" spans="1:14" ht="19.5" customHeight="1">
      <c r="A60" s="155"/>
      <c r="B60" s="726"/>
      <c r="C60" s="157" t="s">
        <v>641</v>
      </c>
      <c r="D60" s="156" t="s">
        <v>77</v>
      </c>
      <c r="E60" s="146" t="s">
        <v>499</v>
      </c>
      <c r="F60" s="158">
        <f>1.03*86.6</f>
        <v>89.197999999999993</v>
      </c>
      <c r="G60" s="146"/>
      <c r="H60" s="146">
        <f t="shared" ref="H60" si="37">G60*F60</f>
        <v>0</v>
      </c>
      <c r="I60" s="146"/>
      <c r="J60" s="146">
        <f t="shared" ref="J60" si="38">I60*F60</f>
        <v>0</v>
      </c>
      <c r="K60" s="228"/>
      <c r="L60" s="304">
        <f t="shared" ref="L60" si="39">K60*F60</f>
        <v>0</v>
      </c>
      <c r="M60" s="146">
        <f t="shared" ref="M60" si="40">L60+J60+H60</f>
        <v>0</v>
      </c>
    </row>
    <row r="61" spans="1:14" ht="16.5" customHeight="1">
      <c r="A61" s="155"/>
      <c r="B61" s="653"/>
      <c r="C61" s="157" t="s">
        <v>500</v>
      </c>
      <c r="D61" s="793" t="s">
        <v>36</v>
      </c>
      <c r="E61" s="146" t="s">
        <v>499</v>
      </c>
      <c r="F61" s="856">
        <f>1.03*0.0101</f>
        <v>1.0402999999999999E-2</v>
      </c>
      <c r="G61" s="158"/>
      <c r="H61" s="158">
        <f t="shared" si="25"/>
        <v>0</v>
      </c>
      <c r="I61" s="158"/>
      <c r="J61" s="158">
        <f t="shared" si="26"/>
        <v>0</v>
      </c>
      <c r="K61" s="228"/>
      <c r="L61" s="304">
        <f t="shared" si="27"/>
        <v>0</v>
      </c>
      <c r="M61" s="158">
        <f t="shared" si="28"/>
        <v>0</v>
      </c>
    </row>
    <row r="62" spans="1:14" ht="16.5" customHeight="1">
      <c r="A62" s="155"/>
      <c r="B62" s="653"/>
      <c r="C62" s="157" t="s">
        <v>501</v>
      </c>
      <c r="D62" s="156" t="s">
        <v>20</v>
      </c>
      <c r="E62" s="146" t="s">
        <v>499</v>
      </c>
      <c r="F62" s="158">
        <v>6</v>
      </c>
      <c r="G62" s="146"/>
      <c r="H62" s="146">
        <f t="shared" si="25"/>
        <v>0</v>
      </c>
      <c r="I62" s="146"/>
      <c r="J62" s="146">
        <f t="shared" si="26"/>
        <v>0</v>
      </c>
      <c r="K62" s="808"/>
      <c r="L62" s="304">
        <f t="shared" si="27"/>
        <v>0</v>
      </c>
      <c r="M62" s="146">
        <f t="shared" si="28"/>
        <v>0</v>
      </c>
    </row>
    <row r="63" spans="1:14" ht="16.5" customHeight="1">
      <c r="A63" s="809"/>
      <c r="B63" s="726"/>
      <c r="C63" s="157" t="s">
        <v>278</v>
      </c>
      <c r="D63" s="156" t="s">
        <v>21</v>
      </c>
      <c r="E63" s="146" t="s">
        <v>499</v>
      </c>
      <c r="F63" s="146">
        <v>2</v>
      </c>
      <c r="G63" s="146"/>
      <c r="H63" s="146">
        <f t="shared" si="25"/>
        <v>0</v>
      </c>
      <c r="I63" s="146"/>
      <c r="J63" s="146"/>
      <c r="K63" s="808"/>
      <c r="L63" s="146">
        <f>K63*F63</f>
        <v>0</v>
      </c>
      <c r="M63" s="146">
        <f t="shared" si="28"/>
        <v>0</v>
      </c>
    </row>
    <row r="64" spans="1:14" s="722" customFormat="1" ht="41.25" customHeight="1">
      <c r="A64" s="810">
        <v>2</v>
      </c>
      <c r="B64" s="811" t="s">
        <v>80</v>
      </c>
      <c r="C64" s="798" t="s">
        <v>625</v>
      </c>
      <c r="D64" s="219" t="s">
        <v>31</v>
      </c>
      <c r="E64" s="615"/>
      <c r="F64" s="812">
        <v>15</v>
      </c>
      <c r="G64" s="269"/>
      <c r="H64" s="269">
        <f t="shared" si="25"/>
        <v>0</v>
      </c>
      <c r="I64" s="269"/>
      <c r="J64" s="269">
        <f t="shared" ref="J64:J82" si="41">I64*F64</f>
        <v>0</v>
      </c>
      <c r="K64" s="269"/>
      <c r="L64" s="269">
        <f t="shared" ref="L64:L80" si="42">K64*F64</f>
        <v>0</v>
      </c>
      <c r="M64" s="269">
        <f t="shared" si="28"/>
        <v>0</v>
      </c>
      <c r="N64" s="145"/>
    </row>
    <row r="65" spans="1:15" s="722" customFormat="1" ht="17.25" customHeight="1">
      <c r="A65" s="719"/>
      <c r="B65" s="238" t="s">
        <v>23</v>
      </c>
      <c r="C65" s="802" t="s">
        <v>10</v>
      </c>
      <c r="D65" s="223" t="s">
        <v>31</v>
      </c>
      <c r="E65" s="196">
        <v>1</v>
      </c>
      <c r="F65" s="721">
        <f>E65*F64</f>
        <v>15</v>
      </c>
      <c r="G65" s="196"/>
      <c r="H65" s="196">
        <f t="shared" si="25"/>
        <v>0</v>
      </c>
      <c r="I65" s="196"/>
      <c r="J65" s="196">
        <f t="shared" si="41"/>
        <v>0</v>
      </c>
      <c r="K65" s="196"/>
      <c r="L65" s="196">
        <f t="shared" si="42"/>
        <v>0</v>
      </c>
      <c r="M65" s="196">
        <f t="shared" si="28"/>
        <v>0</v>
      </c>
      <c r="N65" s="145"/>
      <c r="O65" s="723"/>
    </row>
    <row r="66" spans="1:15" ht="18.75" customHeight="1">
      <c r="A66" s="155"/>
      <c r="B66" s="156"/>
      <c r="C66" s="157" t="s">
        <v>18</v>
      </c>
      <c r="D66" s="156" t="s">
        <v>12</v>
      </c>
      <c r="E66" s="216">
        <v>6.8000000000000005E-2</v>
      </c>
      <c r="F66" s="158">
        <f>E66*F64</f>
        <v>1.02</v>
      </c>
      <c r="G66" s="146"/>
      <c r="H66" s="146">
        <f t="shared" si="25"/>
        <v>0</v>
      </c>
      <c r="I66" s="146"/>
      <c r="J66" s="146">
        <f t="shared" si="41"/>
        <v>0</v>
      </c>
      <c r="K66" s="146"/>
      <c r="L66" s="146">
        <f t="shared" si="42"/>
        <v>0</v>
      </c>
      <c r="M66" s="146">
        <f t="shared" si="28"/>
        <v>0</v>
      </c>
    </row>
    <row r="67" spans="1:15" s="722" customFormat="1" ht="17.25" customHeight="1">
      <c r="A67" s="719"/>
      <c r="B67" s="238"/>
      <c r="C67" s="157" t="s">
        <v>81</v>
      </c>
      <c r="D67" s="223" t="s">
        <v>20</v>
      </c>
      <c r="E67" s="196">
        <v>0.33</v>
      </c>
      <c r="F67" s="721">
        <f>E67*F64</f>
        <v>4.95</v>
      </c>
      <c r="G67" s="196"/>
      <c r="H67" s="196">
        <f t="shared" si="25"/>
        <v>0</v>
      </c>
      <c r="I67" s="196"/>
      <c r="J67" s="196">
        <f t="shared" si="41"/>
        <v>0</v>
      </c>
      <c r="K67" s="196"/>
      <c r="L67" s="196">
        <f t="shared" si="42"/>
        <v>0</v>
      </c>
      <c r="M67" s="196">
        <f t="shared" si="28"/>
        <v>0</v>
      </c>
      <c r="N67" s="145"/>
    </row>
    <row r="68" spans="1:15" s="722" customFormat="1" ht="39" customHeight="1">
      <c r="A68" s="810">
        <v>3</v>
      </c>
      <c r="B68" s="811" t="s">
        <v>502</v>
      </c>
      <c r="C68" s="798" t="s">
        <v>626</v>
      </c>
      <c r="D68" s="219" t="s">
        <v>31</v>
      </c>
      <c r="E68" s="615"/>
      <c r="F68" s="812">
        <v>15</v>
      </c>
      <c r="G68" s="269"/>
      <c r="H68" s="269">
        <f t="shared" si="25"/>
        <v>0</v>
      </c>
      <c r="I68" s="269"/>
      <c r="J68" s="269">
        <f t="shared" si="41"/>
        <v>0</v>
      </c>
      <c r="K68" s="269"/>
      <c r="L68" s="269">
        <f t="shared" si="42"/>
        <v>0</v>
      </c>
      <c r="M68" s="269">
        <f t="shared" si="28"/>
        <v>0</v>
      </c>
      <c r="N68" s="145"/>
    </row>
    <row r="69" spans="1:15" s="722" customFormat="1" ht="17.25" customHeight="1">
      <c r="A69" s="719"/>
      <c r="B69" s="238" t="s">
        <v>23</v>
      </c>
      <c r="C69" s="802" t="s">
        <v>10</v>
      </c>
      <c r="D69" s="223" t="s">
        <v>31</v>
      </c>
      <c r="E69" s="196">
        <v>1</v>
      </c>
      <c r="F69" s="721">
        <f>E69*F68</f>
        <v>15</v>
      </c>
      <c r="G69" s="196"/>
      <c r="H69" s="196">
        <f t="shared" si="25"/>
        <v>0</v>
      </c>
      <c r="I69" s="196"/>
      <c r="J69" s="196">
        <f t="shared" si="41"/>
        <v>0</v>
      </c>
      <c r="K69" s="196"/>
      <c r="L69" s="196">
        <f t="shared" si="42"/>
        <v>0</v>
      </c>
      <c r="M69" s="196">
        <f t="shared" si="28"/>
        <v>0</v>
      </c>
      <c r="N69" s="145"/>
      <c r="O69" s="723"/>
    </row>
    <row r="70" spans="1:15" ht="18.75" customHeight="1">
      <c r="A70" s="155"/>
      <c r="B70" s="156"/>
      <c r="C70" s="157" t="s">
        <v>18</v>
      </c>
      <c r="D70" s="156" t="s">
        <v>12</v>
      </c>
      <c r="E70" s="270">
        <v>2.5999999999999999E-3</v>
      </c>
      <c r="F70" s="158">
        <f>E70*F68</f>
        <v>3.9E-2</v>
      </c>
      <c r="G70" s="146"/>
      <c r="H70" s="146">
        <f t="shared" si="25"/>
        <v>0</v>
      </c>
      <c r="I70" s="146"/>
      <c r="J70" s="146">
        <f t="shared" si="41"/>
        <v>0</v>
      </c>
      <c r="K70" s="146"/>
      <c r="L70" s="146">
        <f t="shared" si="42"/>
        <v>0</v>
      </c>
      <c r="M70" s="146">
        <f t="shared" si="28"/>
        <v>0</v>
      </c>
    </row>
    <row r="71" spans="1:15" s="722" customFormat="1" ht="17.25" customHeight="1">
      <c r="A71" s="719"/>
      <c r="B71" s="238"/>
      <c r="C71" s="157" t="s">
        <v>503</v>
      </c>
      <c r="D71" s="223" t="s">
        <v>20</v>
      </c>
      <c r="E71" s="252">
        <v>0.14599999999999999</v>
      </c>
      <c r="F71" s="721">
        <f>E71*F68</f>
        <v>2.19</v>
      </c>
      <c r="G71" s="196"/>
      <c r="H71" s="196">
        <f t="shared" si="25"/>
        <v>0</v>
      </c>
      <c r="I71" s="196"/>
      <c r="J71" s="196">
        <f t="shared" si="41"/>
        <v>0</v>
      </c>
      <c r="K71" s="196"/>
      <c r="L71" s="196">
        <f t="shared" si="42"/>
        <v>0</v>
      </c>
      <c r="M71" s="196">
        <f t="shared" si="28"/>
        <v>0</v>
      </c>
      <c r="N71" s="145"/>
    </row>
    <row r="72" spans="1:15" s="722" customFormat="1" ht="17.25" customHeight="1">
      <c r="A72" s="719"/>
      <c r="B72" s="238"/>
      <c r="C72" s="157" t="s">
        <v>81</v>
      </c>
      <c r="D72" s="223" t="s">
        <v>20</v>
      </c>
      <c r="E72" s="196">
        <v>2.1899999999999999E-2</v>
      </c>
      <c r="F72" s="721">
        <f>E72*F68</f>
        <v>0.32850000000000001</v>
      </c>
      <c r="G72" s="196"/>
      <c r="H72" s="196">
        <f t="shared" si="25"/>
        <v>0</v>
      </c>
      <c r="I72" s="196"/>
      <c r="J72" s="196">
        <f t="shared" si="41"/>
        <v>0</v>
      </c>
      <c r="K72" s="196"/>
      <c r="L72" s="196">
        <f t="shared" si="42"/>
        <v>0</v>
      </c>
      <c r="M72" s="196">
        <f t="shared" si="28"/>
        <v>0</v>
      </c>
      <c r="N72" s="145"/>
    </row>
    <row r="73" spans="1:15" s="722" customFormat="1" ht="39" customHeight="1">
      <c r="A73" s="810">
        <v>4</v>
      </c>
      <c r="B73" s="811" t="s">
        <v>504</v>
      </c>
      <c r="C73" s="798" t="s">
        <v>627</v>
      </c>
      <c r="D73" s="219" t="s">
        <v>31</v>
      </c>
      <c r="E73" s="615"/>
      <c r="F73" s="812">
        <v>15</v>
      </c>
      <c r="G73" s="269"/>
      <c r="H73" s="269">
        <f t="shared" si="25"/>
        <v>0</v>
      </c>
      <c r="I73" s="269"/>
      <c r="J73" s="269">
        <f t="shared" si="41"/>
        <v>0</v>
      </c>
      <c r="K73" s="269"/>
      <c r="L73" s="269">
        <f t="shared" si="42"/>
        <v>0</v>
      </c>
      <c r="M73" s="269">
        <f t="shared" si="28"/>
        <v>0</v>
      </c>
      <c r="N73" s="145"/>
    </row>
    <row r="74" spans="1:15" s="722" customFormat="1" ht="17.25" customHeight="1">
      <c r="A74" s="719"/>
      <c r="B74" s="238" t="s">
        <v>23</v>
      </c>
      <c r="C74" s="802" t="s">
        <v>10</v>
      </c>
      <c r="D74" s="223" t="s">
        <v>31</v>
      </c>
      <c r="E74" s="196">
        <v>1</v>
      </c>
      <c r="F74" s="721">
        <f>E74*F73</f>
        <v>15</v>
      </c>
      <c r="G74" s="196"/>
      <c r="H74" s="196">
        <f t="shared" si="25"/>
        <v>0</v>
      </c>
      <c r="I74" s="196"/>
      <c r="J74" s="196">
        <f t="shared" si="41"/>
        <v>0</v>
      </c>
      <c r="K74" s="196"/>
      <c r="L74" s="196">
        <f t="shared" si="42"/>
        <v>0</v>
      </c>
      <c r="M74" s="196">
        <f t="shared" si="28"/>
        <v>0</v>
      </c>
      <c r="N74" s="145"/>
      <c r="O74" s="723"/>
    </row>
    <row r="75" spans="1:15" ht="18.75" customHeight="1">
      <c r="A75" s="155"/>
      <c r="B75" s="156"/>
      <c r="C75" s="157" t="s">
        <v>506</v>
      </c>
      <c r="D75" s="156" t="s">
        <v>12</v>
      </c>
      <c r="E75" s="270">
        <f>2*0.0014</f>
        <v>2.8E-3</v>
      </c>
      <c r="F75" s="158">
        <f>E75*F73</f>
        <v>4.2000000000000003E-2</v>
      </c>
      <c r="G75" s="146"/>
      <c r="H75" s="146">
        <f t="shared" si="25"/>
        <v>0</v>
      </c>
      <c r="I75" s="146"/>
      <c r="J75" s="146">
        <f t="shared" si="41"/>
        <v>0</v>
      </c>
      <c r="K75" s="146"/>
      <c r="L75" s="146">
        <f t="shared" si="42"/>
        <v>0</v>
      </c>
      <c r="M75" s="146">
        <f t="shared" si="28"/>
        <v>0</v>
      </c>
    </row>
    <row r="76" spans="1:15" s="722" customFormat="1" ht="17.25" customHeight="1">
      <c r="A76" s="719"/>
      <c r="B76" s="238"/>
      <c r="C76" s="157" t="s">
        <v>507</v>
      </c>
      <c r="D76" s="223" t="s">
        <v>20</v>
      </c>
      <c r="E76" s="252">
        <f>2*14.6/100</f>
        <v>0.29199999999999998</v>
      </c>
      <c r="F76" s="721">
        <f>E76*F73</f>
        <v>4.38</v>
      </c>
      <c r="G76" s="196"/>
      <c r="H76" s="196">
        <f t="shared" si="25"/>
        <v>0</v>
      </c>
      <c r="I76" s="196"/>
      <c r="J76" s="196">
        <f t="shared" si="41"/>
        <v>0</v>
      </c>
      <c r="K76" s="196"/>
      <c r="L76" s="196">
        <f t="shared" si="42"/>
        <v>0</v>
      </c>
      <c r="M76" s="196">
        <f t="shared" si="28"/>
        <v>0</v>
      </c>
      <c r="N76" s="145"/>
    </row>
    <row r="77" spans="1:15" s="722" customFormat="1" ht="17.25" customHeight="1">
      <c r="A77" s="719"/>
      <c r="B77" s="238"/>
      <c r="C77" s="157" t="s">
        <v>508</v>
      </c>
      <c r="D77" s="223" t="s">
        <v>20</v>
      </c>
      <c r="E77" s="252">
        <f>2*0.058</f>
        <v>0.11600000000000001</v>
      </c>
      <c r="F77" s="721">
        <f>E77*F73</f>
        <v>1.74</v>
      </c>
      <c r="G77" s="196"/>
      <c r="H77" s="196">
        <f t="shared" si="25"/>
        <v>0</v>
      </c>
      <c r="I77" s="196"/>
      <c r="J77" s="196">
        <f t="shared" si="41"/>
        <v>0</v>
      </c>
      <c r="K77" s="196"/>
      <c r="L77" s="196">
        <f t="shared" si="42"/>
        <v>0</v>
      </c>
      <c r="M77" s="196">
        <f t="shared" si="28"/>
        <v>0</v>
      </c>
      <c r="N77" s="145"/>
    </row>
    <row r="78" spans="1:15" ht="54.75" customHeight="1">
      <c r="A78" s="151">
        <v>5</v>
      </c>
      <c r="B78" s="152" t="s">
        <v>23</v>
      </c>
      <c r="C78" s="150" t="s">
        <v>629</v>
      </c>
      <c r="D78" s="151" t="s">
        <v>31</v>
      </c>
      <c r="E78" s="760"/>
      <c r="F78" s="154">
        <v>4.0999999999999996</v>
      </c>
      <c r="G78" s="190"/>
      <c r="H78" s="190">
        <f t="shared" si="25"/>
        <v>0</v>
      </c>
      <c r="I78" s="190"/>
      <c r="J78" s="190">
        <f t="shared" si="41"/>
        <v>0</v>
      </c>
      <c r="K78" s="190"/>
      <c r="L78" s="190">
        <f t="shared" si="42"/>
        <v>0</v>
      </c>
      <c r="M78" s="190">
        <f t="shared" si="28"/>
        <v>0</v>
      </c>
    </row>
    <row r="79" spans="1:15" ht="19.5" customHeight="1">
      <c r="A79" s="183"/>
      <c r="B79" s="156"/>
      <c r="C79" s="157" t="s">
        <v>114</v>
      </c>
      <c r="D79" s="156" t="s">
        <v>31</v>
      </c>
      <c r="E79" s="258">
        <v>1</v>
      </c>
      <c r="F79" s="146">
        <f>F78*E79</f>
        <v>4.0999999999999996</v>
      </c>
      <c r="G79" s="146"/>
      <c r="H79" s="146">
        <f t="shared" si="25"/>
        <v>0</v>
      </c>
      <c r="I79" s="146"/>
      <c r="J79" s="146">
        <f t="shared" si="41"/>
        <v>0</v>
      </c>
      <c r="K79" s="146"/>
      <c r="L79" s="146">
        <f t="shared" si="42"/>
        <v>0</v>
      </c>
      <c r="M79" s="146">
        <f t="shared" si="28"/>
        <v>0</v>
      </c>
    </row>
    <row r="80" spans="1:15" s="319" customFormat="1" ht="32.25" customHeight="1">
      <c r="A80" s="317"/>
      <c r="B80" s="159"/>
      <c r="C80" s="57" t="s">
        <v>405</v>
      </c>
      <c r="D80" s="66" t="s">
        <v>136</v>
      </c>
      <c r="E80" s="130">
        <v>1.2</v>
      </c>
      <c r="F80" s="130">
        <f>E80*F78</f>
        <v>4.919999999999999</v>
      </c>
      <c r="G80" s="130"/>
      <c r="H80" s="130">
        <f>G80*F80</f>
        <v>0</v>
      </c>
      <c r="I80" s="67"/>
      <c r="J80" s="67"/>
      <c r="K80" s="67"/>
      <c r="L80" s="67">
        <f t="shared" si="42"/>
        <v>0</v>
      </c>
      <c r="M80" s="130">
        <f>H80</f>
        <v>0</v>
      </c>
      <c r="N80" s="867"/>
      <c r="O80" s="318"/>
    </row>
    <row r="81" spans="1:15" ht="31.5" customHeight="1">
      <c r="A81" s="183"/>
      <c r="B81" s="726"/>
      <c r="C81" s="157" t="s">
        <v>310</v>
      </c>
      <c r="D81" s="156" t="s">
        <v>82</v>
      </c>
      <c r="E81" s="215">
        <v>8</v>
      </c>
      <c r="F81" s="146">
        <f>F78*E81</f>
        <v>32.799999999999997</v>
      </c>
      <c r="G81" s="146"/>
      <c r="H81" s="146">
        <f t="shared" si="25"/>
        <v>0</v>
      </c>
      <c r="I81" s="146"/>
      <c r="J81" s="146">
        <f t="shared" si="41"/>
        <v>0</v>
      </c>
      <c r="K81" s="746"/>
      <c r="L81" s="708">
        <f>K81*F81</f>
        <v>0</v>
      </c>
      <c r="M81" s="146">
        <f t="shared" si="28"/>
        <v>0</v>
      </c>
    </row>
    <row r="82" spans="1:15" ht="18" customHeight="1">
      <c r="A82" s="183"/>
      <c r="B82" s="159"/>
      <c r="C82" s="157" t="s">
        <v>309</v>
      </c>
      <c r="D82" s="156" t="s">
        <v>20</v>
      </c>
      <c r="E82" s="146">
        <v>0.2</v>
      </c>
      <c r="F82" s="146">
        <f>E82*F78</f>
        <v>0.82</v>
      </c>
      <c r="G82" s="146"/>
      <c r="H82" s="146">
        <f t="shared" si="25"/>
        <v>0</v>
      </c>
      <c r="I82" s="146"/>
      <c r="J82" s="146">
        <f t="shared" si="41"/>
        <v>0</v>
      </c>
      <c r="K82" s="228"/>
      <c r="L82" s="708">
        <f>K82*F82</f>
        <v>0</v>
      </c>
      <c r="M82" s="146">
        <f t="shared" si="28"/>
        <v>0</v>
      </c>
    </row>
    <row r="83" spans="1:15" ht="48.75" customHeight="1">
      <c r="A83" s="151">
        <v>6</v>
      </c>
      <c r="B83" s="152" t="s">
        <v>23</v>
      </c>
      <c r="C83" s="150" t="s">
        <v>635</v>
      </c>
      <c r="D83" s="151" t="s">
        <v>31</v>
      </c>
      <c r="E83" s="760"/>
      <c r="F83" s="154">
        <v>2</v>
      </c>
      <c r="G83" s="190"/>
      <c r="H83" s="190">
        <f t="shared" ref="H83:H84" si="43">G83*F83</f>
        <v>0</v>
      </c>
      <c r="I83" s="190"/>
      <c r="J83" s="190">
        <f t="shared" ref="J83:J84" si="44">I83*F83</f>
        <v>0</v>
      </c>
      <c r="K83" s="190"/>
      <c r="L83" s="190">
        <f t="shared" ref="L83:L85" si="45">K83*F83</f>
        <v>0</v>
      </c>
      <c r="M83" s="190">
        <f t="shared" ref="M83:M84" si="46">L83+J83+H83</f>
        <v>0</v>
      </c>
    </row>
    <row r="84" spans="1:15" ht="19.5" customHeight="1">
      <c r="A84" s="183"/>
      <c r="B84" s="156"/>
      <c r="C84" s="157" t="s">
        <v>114</v>
      </c>
      <c r="D84" s="156" t="s">
        <v>31</v>
      </c>
      <c r="E84" s="258">
        <v>1</v>
      </c>
      <c r="F84" s="146">
        <f>F83*E84</f>
        <v>2</v>
      </c>
      <c r="G84" s="146"/>
      <c r="H84" s="146">
        <f t="shared" si="43"/>
        <v>0</v>
      </c>
      <c r="I84" s="146"/>
      <c r="J84" s="146">
        <f t="shared" si="44"/>
        <v>0</v>
      </c>
      <c r="K84" s="146"/>
      <c r="L84" s="146">
        <f t="shared" si="45"/>
        <v>0</v>
      </c>
      <c r="M84" s="146">
        <f t="shared" si="46"/>
        <v>0</v>
      </c>
    </row>
    <row r="85" spans="1:15" s="319" customFormat="1" ht="20.25" customHeight="1">
      <c r="A85" s="317"/>
      <c r="B85" s="159"/>
      <c r="C85" s="57" t="s">
        <v>634</v>
      </c>
      <c r="D85" s="66" t="s">
        <v>136</v>
      </c>
      <c r="E85" s="130">
        <v>1.2</v>
      </c>
      <c r="F85" s="130">
        <f>E85*F83</f>
        <v>2.4</v>
      </c>
      <c r="G85" s="130"/>
      <c r="H85" s="130">
        <f>G85*F85</f>
        <v>0</v>
      </c>
      <c r="I85" s="67"/>
      <c r="J85" s="67"/>
      <c r="K85" s="67"/>
      <c r="L85" s="67">
        <f t="shared" si="45"/>
        <v>0</v>
      </c>
      <c r="M85" s="130">
        <f>H85</f>
        <v>0</v>
      </c>
      <c r="N85" s="867"/>
      <c r="O85" s="318"/>
    </row>
    <row r="86" spans="1:15" ht="31.5" customHeight="1">
      <c r="A86" s="183"/>
      <c r="B86" s="726"/>
      <c r="C86" s="157" t="s">
        <v>310</v>
      </c>
      <c r="D86" s="156" t="s">
        <v>82</v>
      </c>
      <c r="E86" s="215">
        <v>8</v>
      </c>
      <c r="F86" s="146">
        <f>F83*E86</f>
        <v>16</v>
      </c>
      <c r="G86" s="146"/>
      <c r="H86" s="146">
        <f t="shared" ref="H86:H87" si="47">G86*F86</f>
        <v>0</v>
      </c>
      <c r="I86" s="146"/>
      <c r="J86" s="146">
        <f t="shared" ref="J86:J87" si="48">I86*F86</f>
        <v>0</v>
      </c>
      <c r="K86" s="746"/>
      <c r="L86" s="708">
        <f>K86*F86</f>
        <v>0</v>
      </c>
      <c r="M86" s="146">
        <f t="shared" ref="M86:M87" si="49">L86+J86+H86</f>
        <v>0</v>
      </c>
    </row>
    <row r="87" spans="1:15" ht="18" customHeight="1">
      <c r="A87" s="183"/>
      <c r="B87" s="159"/>
      <c r="C87" s="157" t="s">
        <v>309</v>
      </c>
      <c r="D87" s="156" t="s">
        <v>20</v>
      </c>
      <c r="E87" s="146">
        <v>0.2</v>
      </c>
      <c r="F87" s="146">
        <f>E87*F83</f>
        <v>0.4</v>
      </c>
      <c r="G87" s="146"/>
      <c r="H87" s="146">
        <f t="shared" si="47"/>
        <v>0</v>
      </c>
      <c r="I87" s="146"/>
      <c r="J87" s="146">
        <f t="shared" si="48"/>
        <v>0</v>
      </c>
      <c r="K87" s="228"/>
      <c r="L87" s="708">
        <f>K87*F87</f>
        <v>0</v>
      </c>
      <c r="M87" s="146">
        <f t="shared" si="49"/>
        <v>0</v>
      </c>
    </row>
    <row r="88" spans="1:15" ht="45" customHeight="1">
      <c r="A88" s="151">
        <v>7</v>
      </c>
      <c r="B88" s="152" t="s">
        <v>23</v>
      </c>
      <c r="C88" s="150" t="s">
        <v>632</v>
      </c>
      <c r="D88" s="151" t="s">
        <v>31</v>
      </c>
      <c r="E88" s="760"/>
      <c r="F88" s="154">
        <v>4.0999999999999996</v>
      </c>
      <c r="G88" s="190"/>
      <c r="H88" s="190">
        <f t="shared" ref="H88:H89" si="50">G88*F88</f>
        <v>0</v>
      </c>
      <c r="I88" s="190"/>
      <c r="J88" s="190">
        <f t="shared" ref="J88:J89" si="51">I88*F88</f>
        <v>0</v>
      </c>
      <c r="K88" s="190"/>
      <c r="L88" s="190">
        <f t="shared" ref="L88:L90" si="52">K88*F88</f>
        <v>0</v>
      </c>
      <c r="M88" s="190">
        <f t="shared" ref="M88:M89" si="53">L88+J88+H88</f>
        <v>0</v>
      </c>
    </row>
    <row r="89" spans="1:15" ht="19.5" customHeight="1">
      <c r="A89" s="183"/>
      <c r="B89" s="156"/>
      <c r="C89" s="157" t="s">
        <v>114</v>
      </c>
      <c r="D89" s="156" t="s">
        <v>31</v>
      </c>
      <c r="E89" s="258">
        <v>1</v>
      </c>
      <c r="F89" s="146">
        <f>F88*E89</f>
        <v>4.0999999999999996</v>
      </c>
      <c r="G89" s="146"/>
      <c r="H89" s="146">
        <f t="shared" si="50"/>
        <v>0</v>
      </c>
      <c r="I89" s="146"/>
      <c r="J89" s="146">
        <f t="shared" si="51"/>
        <v>0</v>
      </c>
      <c r="K89" s="146"/>
      <c r="L89" s="146">
        <f t="shared" si="52"/>
        <v>0</v>
      </c>
      <c r="M89" s="146">
        <f t="shared" si="53"/>
        <v>0</v>
      </c>
    </row>
    <row r="90" spans="1:15" s="319" customFormat="1" ht="22.5" customHeight="1">
      <c r="A90" s="317"/>
      <c r="B90" s="159"/>
      <c r="C90" s="57" t="s">
        <v>633</v>
      </c>
      <c r="D90" s="66" t="s">
        <v>136</v>
      </c>
      <c r="E90" s="130">
        <v>1.2</v>
      </c>
      <c r="F90" s="130">
        <f>E90*F88</f>
        <v>4.919999999999999</v>
      </c>
      <c r="G90" s="130"/>
      <c r="H90" s="130">
        <f>G90*F90</f>
        <v>0</v>
      </c>
      <c r="I90" s="67"/>
      <c r="J90" s="67"/>
      <c r="K90" s="67"/>
      <c r="L90" s="67">
        <f t="shared" si="52"/>
        <v>0</v>
      </c>
      <c r="M90" s="130">
        <f>H90</f>
        <v>0</v>
      </c>
      <c r="N90" s="867"/>
      <c r="O90" s="318"/>
    </row>
    <row r="91" spans="1:15" ht="31.5" customHeight="1">
      <c r="A91" s="183"/>
      <c r="B91" s="726"/>
      <c r="C91" s="157" t="s">
        <v>310</v>
      </c>
      <c r="D91" s="156" t="s">
        <v>82</v>
      </c>
      <c r="E91" s="215">
        <v>8</v>
      </c>
      <c r="F91" s="146">
        <f>F88*E91</f>
        <v>32.799999999999997</v>
      </c>
      <c r="G91" s="146"/>
      <c r="H91" s="146">
        <f t="shared" ref="H91" si="54">G91*F91</f>
        <v>0</v>
      </c>
      <c r="I91" s="146"/>
      <c r="J91" s="146">
        <f t="shared" ref="J91" si="55">I91*F91</f>
        <v>0</v>
      </c>
      <c r="K91" s="746"/>
      <c r="L91" s="708">
        <f>K91*F91</f>
        <v>0</v>
      </c>
      <c r="M91" s="146">
        <f t="shared" ref="M91" si="56">L91+J91+H91</f>
        <v>0</v>
      </c>
    </row>
    <row r="92" spans="1:15" ht="45.75" customHeight="1">
      <c r="A92" s="151">
        <v>8</v>
      </c>
      <c r="B92" s="152" t="s">
        <v>23</v>
      </c>
      <c r="C92" s="150" t="s">
        <v>630</v>
      </c>
      <c r="D92" s="151" t="s">
        <v>31</v>
      </c>
      <c r="E92" s="760"/>
      <c r="F92" s="154">
        <v>8.6</v>
      </c>
      <c r="G92" s="190"/>
      <c r="H92" s="190">
        <f t="shared" ref="H92:H93" si="57">G92*F92</f>
        <v>0</v>
      </c>
      <c r="I92" s="190"/>
      <c r="J92" s="190">
        <f t="shared" ref="J92:J93" si="58">I92*F92</f>
        <v>0</v>
      </c>
      <c r="K92" s="190"/>
      <c r="L92" s="190">
        <f t="shared" ref="L92:L94" si="59">K92*F92</f>
        <v>0</v>
      </c>
      <c r="M92" s="190">
        <f t="shared" ref="M92:M93" si="60">L92+J92+H92</f>
        <v>0</v>
      </c>
    </row>
    <row r="93" spans="1:15" ht="19.5" customHeight="1">
      <c r="A93" s="183"/>
      <c r="B93" s="156"/>
      <c r="C93" s="157" t="s">
        <v>114</v>
      </c>
      <c r="D93" s="156" t="s">
        <v>31</v>
      </c>
      <c r="E93" s="258">
        <v>1</v>
      </c>
      <c r="F93" s="146">
        <f>F92*E93</f>
        <v>8.6</v>
      </c>
      <c r="G93" s="146"/>
      <c r="H93" s="146">
        <f t="shared" si="57"/>
        <v>0</v>
      </c>
      <c r="I93" s="146"/>
      <c r="J93" s="146">
        <f t="shared" si="58"/>
        <v>0</v>
      </c>
      <c r="K93" s="146"/>
      <c r="L93" s="146">
        <f t="shared" si="59"/>
        <v>0</v>
      </c>
      <c r="M93" s="146">
        <f t="shared" si="60"/>
        <v>0</v>
      </c>
    </row>
    <row r="94" spans="1:15" s="319" customFormat="1" ht="21" customHeight="1">
      <c r="A94" s="317"/>
      <c r="B94" s="159"/>
      <c r="C94" s="57" t="s">
        <v>636</v>
      </c>
      <c r="D94" s="66" t="s">
        <v>136</v>
      </c>
      <c r="E94" s="130">
        <v>1.2</v>
      </c>
      <c r="F94" s="130">
        <f>E94*F92</f>
        <v>10.319999999999999</v>
      </c>
      <c r="G94" s="130"/>
      <c r="H94" s="130">
        <f>G94*F94</f>
        <v>0</v>
      </c>
      <c r="I94" s="67"/>
      <c r="J94" s="67"/>
      <c r="K94" s="67"/>
      <c r="L94" s="67">
        <f t="shared" si="59"/>
        <v>0</v>
      </c>
      <c r="M94" s="130">
        <f>H94</f>
        <v>0</v>
      </c>
      <c r="N94" s="867"/>
      <c r="O94" s="318"/>
    </row>
    <row r="95" spans="1:15" ht="31.5" customHeight="1">
      <c r="A95" s="183"/>
      <c r="B95" s="726"/>
      <c r="C95" s="157" t="s">
        <v>310</v>
      </c>
      <c r="D95" s="156" t="s">
        <v>82</v>
      </c>
      <c r="E95" s="215">
        <v>8</v>
      </c>
      <c r="F95" s="146">
        <f>F92*E95</f>
        <v>68.8</v>
      </c>
      <c r="G95" s="146"/>
      <c r="H95" s="146">
        <f t="shared" ref="H95:H96" si="61">G95*F95</f>
        <v>0</v>
      </c>
      <c r="I95" s="146"/>
      <c r="J95" s="146">
        <f t="shared" ref="J95:J96" si="62">I95*F95</f>
        <v>0</v>
      </c>
      <c r="K95" s="746"/>
      <c r="L95" s="708">
        <f>K95*F95</f>
        <v>0</v>
      </c>
      <c r="M95" s="146">
        <f t="shared" ref="M95:M96" si="63">L95+J95+H95</f>
        <v>0</v>
      </c>
    </row>
    <row r="96" spans="1:15" ht="18" customHeight="1">
      <c r="A96" s="183"/>
      <c r="B96" s="159"/>
      <c r="C96" s="157" t="s">
        <v>309</v>
      </c>
      <c r="D96" s="156" t="s">
        <v>20</v>
      </c>
      <c r="E96" s="146">
        <v>0.2</v>
      </c>
      <c r="F96" s="146">
        <f>E96*F92</f>
        <v>1.72</v>
      </c>
      <c r="G96" s="146"/>
      <c r="H96" s="146">
        <f t="shared" si="61"/>
        <v>0</v>
      </c>
      <c r="I96" s="146"/>
      <c r="J96" s="146">
        <f t="shared" si="62"/>
        <v>0</v>
      </c>
      <c r="K96" s="228"/>
      <c r="L96" s="708">
        <f>K96*F96</f>
        <v>0</v>
      </c>
      <c r="M96" s="146">
        <f t="shared" si="63"/>
        <v>0</v>
      </c>
    </row>
    <row r="97" spans="1:14" ht="22.5" customHeight="1">
      <c r="A97" s="132"/>
      <c r="B97" s="133"/>
      <c r="C97" s="134" t="s">
        <v>346</v>
      </c>
      <c r="D97" s="135"/>
      <c r="E97" s="136"/>
      <c r="F97" s="137"/>
      <c r="G97" s="138"/>
      <c r="H97" s="139">
        <f>SUM(H51:H96)</f>
        <v>0</v>
      </c>
      <c r="I97" s="139"/>
      <c r="J97" s="139">
        <f>SUM(J51:J96)</f>
        <v>0</v>
      </c>
      <c r="K97" s="139"/>
      <c r="L97" s="139">
        <f>SUM(L51:L96)</f>
        <v>0</v>
      </c>
      <c r="M97" s="139">
        <f>SUM(M51:M96)</f>
        <v>0</v>
      </c>
    </row>
    <row r="98" spans="1:14" ht="62.25" customHeight="1">
      <c r="A98" s="19"/>
      <c r="B98" s="3"/>
      <c r="C98" s="79" t="s">
        <v>288</v>
      </c>
      <c r="D98" s="76"/>
      <c r="E98" s="81"/>
      <c r="F98" s="77"/>
      <c r="G98" s="84"/>
      <c r="H98" s="77">
        <f>H97+H49</f>
        <v>0</v>
      </c>
      <c r="I98" s="77"/>
      <c r="J98" s="84">
        <f>J97+J49</f>
        <v>0</v>
      </c>
      <c r="K98" s="77"/>
      <c r="L98" s="77">
        <f>L97+L49</f>
        <v>0</v>
      </c>
      <c r="M98" s="77">
        <f>M97+M49</f>
        <v>0</v>
      </c>
    </row>
    <row r="99" spans="1:14" ht="37.5" customHeight="1">
      <c r="A99" s="73"/>
      <c r="B99" s="74"/>
      <c r="C99" s="80" t="s">
        <v>84</v>
      </c>
      <c r="D99" s="76"/>
      <c r="E99" s="82" t="s">
        <v>200</v>
      </c>
      <c r="F99" s="77"/>
      <c r="G99" s="77"/>
      <c r="H99" s="77"/>
      <c r="I99" s="77"/>
      <c r="J99" s="77"/>
      <c r="K99" s="77"/>
      <c r="L99" s="77"/>
      <c r="M99" s="77"/>
    </row>
    <row r="100" spans="1:14" ht="25.5" customHeight="1">
      <c r="A100" s="73"/>
      <c r="B100" s="74"/>
      <c r="C100" s="79" t="s">
        <v>5</v>
      </c>
      <c r="D100" s="76"/>
      <c r="E100" s="81"/>
      <c r="F100" s="77"/>
      <c r="G100" s="77"/>
      <c r="H100" s="77"/>
      <c r="I100" s="77"/>
      <c r="J100" s="77"/>
      <c r="K100" s="77"/>
      <c r="L100" s="77"/>
      <c r="M100" s="77"/>
    </row>
    <row r="101" spans="1:14" ht="24" customHeight="1">
      <c r="A101" s="73"/>
      <c r="B101" s="74"/>
      <c r="C101" s="79" t="s">
        <v>64</v>
      </c>
      <c r="D101" s="76"/>
      <c r="E101" s="82" t="s">
        <v>200</v>
      </c>
      <c r="F101" s="77"/>
      <c r="G101" s="77"/>
      <c r="H101" s="77"/>
      <c r="I101" s="77"/>
      <c r="J101" s="77"/>
      <c r="K101" s="77"/>
      <c r="L101" s="77"/>
      <c r="M101" s="77"/>
    </row>
    <row r="102" spans="1:14" ht="25.5" customHeight="1">
      <c r="A102" s="73"/>
      <c r="B102" s="74"/>
      <c r="C102" s="79" t="s">
        <v>5</v>
      </c>
      <c r="D102" s="76"/>
      <c r="E102" s="81"/>
      <c r="F102" s="77"/>
      <c r="G102" s="77"/>
      <c r="H102" s="77"/>
      <c r="I102" s="77"/>
      <c r="J102" s="77"/>
      <c r="K102" s="77"/>
      <c r="L102" s="77"/>
      <c r="M102" s="77"/>
    </row>
    <row r="103" spans="1:14" ht="25.5" customHeight="1">
      <c r="A103" s="73"/>
      <c r="B103" s="74"/>
      <c r="C103" s="80" t="s">
        <v>59</v>
      </c>
      <c r="D103" s="76"/>
      <c r="E103" s="82" t="s">
        <v>200</v>
      </c>
      <c r="F103" s="77"/>
      <c r="G103" s="77"/>
      <c r="H103" s="77"/>
      <c r="I103" s="77"/>
      <c r="J103" s="77"/>
      <c r="K103" s="77"/>
      <c r="L103" s="77"/>
      <c r="M103" s="77"/>
    </row>
    <row r="104" spans="1:14" ht="58.5" customHeight="1">
      <c r="A104" s="73"/>
      <c r="B104" s="74"/>
      <c r="C104" s="79" t="s">
        <v>5</v>
      </c>
      <c r="D104" s="70"/>
      <c r="E104" s="71"/>
      <c r="F104" s="72"/>
      <c r="G104" s="72"/>
      <c r="H104" s="72"/>
      <c r="I104" s="72"/>
      <c r="J104" s="72"/>
      <c r="K104" s="72"/>
      <c r="L104" s="72"/>
      <c r="M104" s="78"/>
      <c r="N104" s="870"/>
    </row>
  </sheetData>
  <autoFilter ref="A9:M97" xr:uid="{00000000-0009-0000-0000-000003000000}"/>
  <mergeCells count="18">
    <mergeCell ref="A1:M1"/>
    <mergeCell ref="A2:M2"/>
    <mergeCell ref="A4:M4"/>
    <mergeCell ref="A5:B5"/>
    <mergeCell ref="H5:J5"/>
    <mergeCell ref="K5:L5"/>
    <mergeCell ref="K7:L7"/>
    <mergeCell ref="M7:M8"/>
    <mergeCell ref="A6:B6"/>
    <mergeCell ref="H6:J6"/>
    <mergeCell ref="K6:L6"/>
    <mergeCell ref="A7:A8"/>
    <mergeCell ref="B7:B8"/>
    <mergeCell ref="C7:C8"/>
    <mergeCell ref="D7:D8"/>
    <mergeCell ref="E7:F7"/>
    <mergeCell ref="G7:H7"/>
    <mergeCell ref="I7:J7"/>
  </mergeCells>
  <pageMargins left="0.59055118110236227" right="0.19685039370078741" top="0.39370078740157483" bottom="0.39370078740157483" header="0.43307086614173229" footer="0.15748031496062992"/>
  <pageSetup paperSize="9" scale="91" orientation="landscape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D07EA-43F8-424D-BB66-73E390419F88}">
  <sheetPr>
    <tabColor theme="6" tint="0.59999389629810485"/>
  </sheetPr>
  <dimension ref="A1:W62"/>
  <sheetViews>
    <sheetView showZeros="0" topLeftCell="A44" zoomScaleNormal="100" workbookViewId="0">
      <selection activeCell="R55" sqref="R55"/>
    </sheetView>
  </sheetViews>
  <sheetFormatPr defaultColWidth="9.125" defaultRowHeight="15.75"/>
  <cols>
    <col min="1" max="1" width="3.125" style="5" customWidth="1"/>
    <col min="2" max="2" width="8.625" style="4" customWidth="1"/>
    <col min="3" max="3" width="45.625" style="4" customWidth="1"/>
    <col min="4" max="4" width="6.875" style="4" customWidth="1"/>
    <col min="5" max="5" width="8.375" style="12" customWidth="1"/>
    <col min="6" max="6" width="10" style="13" customWidth="1"/>
    <col min="7" max="7" width="7.875" style="1" customWidth="1"/>
    <col min="8" max="8" width="13.75" style="7" customWidth="1"/>
    <col min="9" max="9" width="7.75" style="1" customWidth="1"/>
    <col min="10" max="10" width="11.75" style="7" customWidth="1"/>
    <col min="11" max="11" width="6.375" style="1" customWidth="1"/>
    <col min="12" max="12" width="11.125" style="7" customWidth="1"/>
    <col min="13" max="13" width="13.75" style="7" customWidth="1"/>
    <col min="14" max="14" width="13.125" style="9" customWidth="1"/>
    <col min="15" max="16384" width="9.125" style="1"/>
  </cols>
  <sheetData>
    <row r="1" spans="1:23" ht="26.25" customHeight="1">
      <c r="A1" s="905" t="s">
        <v>533</v>
      </c>
      <c r="B1" s="905"/>
      <c r="C1" s="906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"/>
    </row>
    <row r="2" spans="1:23" ht="24" customHeight="1">
      <c r="A2" s="896" t="s">
        <v>339</v>
      </c>
      <c r="B2" s="896"/>
      <c r="C2" s="907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"/>
    </row>
    <row r="3" spans="1:23" ht="14.25" customHeight="1">
      <c r="C3" s="47"/>
      <c r="E3" s="1"/>
      <c r="F3" s="8"/>
      <c r="H3" s="1"/>
      <c r="J3" s="1"/>
      <c r="L3" s="1"/>
      <c r="M3" s="48"/>
      <c r="N3" s="1"/>
    </row>
    <row r="4" spans="1:23" ht="69.75" customHeight="1">
      <c r="A4" s="908" t="s">
        <v>559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1"/>
    </row>
    <row r="5" spans="1:23" ht="21.75" customHeight="1">
      <c r="A5" s="909" t="s">
        <v>13</v>
      </c>
      <c r="B5" s="909"/>
      <c r="C5" s="49" t="s">
        <v>70</v>
      </c>
      <c r="D5" s="845"/>
      <c r="E5" s="2"/>
      <c r="F5" s="2"/>
      <c r="G5" s="2"/>
      <c r="H5" s="910" t="s">
        <v>71</v>
      </c>
      <c r="I5" s="910"/>
      <c r="J5" s="910"/>
      <c r="K5" s="911">
        <f>M59</f>
        <v>0</v>
      </c>
      <c r="L5" s="912"/>
      <c r="M5" s="2" t="s">
        <v>12</v>
      </c>
      <c r="N5" s="1"/>
    </row>
    <row r="6" spans="1:23" ht="21.75" customHeight="1">
      <c r="A6" s="902"/>
      <c r="B6" s="902"/>
      <c r="C6" s="50"/>
      <c r="D6" s="844"/>
      <c r="E6" s="10"/>
      <c r="F6" s="10"/>
      <c r="G6" s="2"/>
      <c r="H6" s="903" t="s">
        <v>58</v>
      </c>
      <c r="I6" s="903"/>
      <c r="J6" s="903"/>
      <c r="K6" s="904">
        <f>J53</f>
        <v>0</v>
      </c>
      <c r="L6" s="904"/>
      <c r="M6" s="2" t="s">
        <v>12</v>
      </c>
      <c r="N6" s="1"/>
    </row>
    <row r="7" spans="1:23" ht="35.25" customHeight="1">
      <c r="A7" s="915" t="s">
        <v>11</v>
      </c>
      <c r="B7" s="913" t="s">
        <v>0</v>
      </c>
      <c r="C7" s="913" t="s">
        <v>1</v>
      </c>
      <c r="D7" s="916" t="s">
        <v>6</v>
      </c>
      <c r="E7" s="913" t="s">
        <v>2</v>
      </c>
      <c r="F7" s="913"/>
      <c r="G7" s="913" t="s">
        <v>4</v>
      </c>
      <c r="H7" s="913"/>
      <c r="I7" s="913" t="s">
        <v>3</v>
      </c>
      <c r="J7" s="913"/>
      <c r="K7" s="913" t="s">
        <v>9</v>
      </c>
      <c r="L7" s="913"/>
      <c r="M7" s="914" t="s">
        <v>5</v>
      </c>
    </row>
    <row r="8" spans="1:23" ht="30" customHeight="1">
      <c r="A8" s="915"/>
      <c r="B8" s="913"/>
      <c r="C8" s="913"/>
      <c r="D8" s="916"/>
      <c r="E8" s="18" t="s">
        <v>8</v>
      </c>
      <c r="F8" s="846" t="s">
        <v>7</v>
      </c>
      <c r="G8" s="846" t="s">
        <v>8</v>
      </c>
      <c r="H8" s="17" t="s">
        <v>7</v>
      </c>
      <c r="I8" s="846" t="s">
        <v>8</v>
      </c>
      <c r="J8" s="17" t="s">
        <v>7</v>
      </c>
      <c r="K8" s="846" t="s">
        <v>8</v>
      </c>
      <c r="L8" s="17" t="s">
        <v>7</v>
      </c>
      <c r="M8" s="914"/>
    </row>
    <row r="9" spans="1:23" ht="21" customHeight="1">
      <c r="A9" s="16">
        <v>1</v>
      </c>
      <c r="B9" s="15">
        <v>2</v>
      </c>
      <c r="C9" s="15">
        <v>3</v>
      </c>
      <c r="D9" s="15">
        <v>4</v>
      </c>
      <c r="E9" s="327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</row>
    <row r="10" spans="1:23" s="499" customFormat="1" ht="38.25" customHeight="1">
      <c r="A10" s="610"/>
      <c r="B10" s="610"/>
      <c r="C10" s="611" t="s">
        <v>546</v>
      </c>
      <c r="D10" s="610"/>
      <c r="E10" s="612"/>
      <c r="F10" s="612"/>
      <c r="G10" s="612"/>
      <c r="H10" s="612"/>
      <c r="I10" s="612"/>
      <c r="J10" s="612"/>
      <c r="K10" s="612"/>
      <c r="L10" s="612"/>
      <c r="M10" s="612"/>
      <c r="N10" s="496"/>
      <c r="O10" s="497"/>
      <c r="P10" s="497"/>
      <c r="Q10" s="498"/>
      <c r="R10" s="498"/>
      <c r="S10" s="498"/>
      <c r="T10" s="498"/>
      <c r="U10" s="498"/>
      <c r="V10" s="498"/>
      <c r="W10" s="498"/>
    </row>
    <row r="11" spans="1:23" ht="51.75" customHeight="1">
      <c r="A11" s="53">
        <v>1</v>
      </c>
      <c r="B11" s="87" t="s">
        <v>83</v>
      </c>
      <c r="C11" s="54" t="s">
        <v>514</v>
      </c>
      <c r="D11" s="53" t="s">
        <v>15</v>
      </c>
      <c r="E11" s="105"/>
      <c r="F11" s="93">
        <v>9.3000000000000007</v>
      </c>
      <c r="G11" s="75"/>
      <c r="H11" s="75">
        <f t="shared" ref="H11:H15" si="0">G11*F11</f>
        <v>0</v>
      </c>
      <c r="I11" s="75"/>
      <c r="J11" s="75">
        <f>I11*F11</f>
        <v>0</v>
      </c>
      <c r="K11" s="75"/>
      <c r="L11" s="75">
        <f>K11*F11</f>
        <v>0</v>
      </c>
      <c r="M11" s="75">
        <f t="shared" ref="M11:M15" si="1">L11+J11+H11</f>
        <v>0</v>
      </c>
    </row>
    <row r="12" spans="1:23" ht="17.25" customHeight="1">
      <c r="A12" s="63"/>
      <c r="B12" s="124" t="s">
        <v>23</v>
      </c>
      <c r="C12" s="57" t="s">
        <v>10</v>
      </c>
      <c r="D12" s="124" t="s">
        <v>15</v>
      </c>
      <c r="E12" s="58">
        <v>1</v>
      </c>
      <c r="F12" s="69">
        <f>E12*F11</f>
        <v>9.3000000000000007</v>
      </c>
      <c r="G12" s="69"/>
      <c r="H12" s="69">
        <f t="shared" si="0"/>
        <v>0</v>
      </c>
      <c r="I12" s="69"/>
      <c r="J12" s="69">
        <f>I12*F12</f>
        <v>0</v>
      </c>
      <c r="K12" s="69"/>
      <c r="L12" s="69">
        <f>K12*F12</f>
        <v>0</v>
      </c>
      <c r="M12" s="69">
        <f t="shared" si="1"/>
        <v>0</v>
      </c>
    </row>
    <row r="13" spans="1:23" ht="17.25" customHeight="1">
      <c r="A13" s="63"/>
      <c r="B13" s="124"/>
      <c r="C13" s="57" t="s">
        <v>18</v>
      </c>
      <c r="D13" s="124" t="s">
        <v>12</v>
      </c>
      <c r="E13" s="58">
        <v>1.06</v>
      </c>
      <c r="F13" s="69">
        <f>E13*F11</f>
        <v>9.8580000000000005</v>
      </c>
      <c r="G13" s="69"/>
      <c r="H13" s="69">
        <f t="shared" si="0"/>
        <v>0</v>
      </c>
      <c r="I13" s="69"/>
      <c r="J13" s="69">
        <f>I13*F13</f>
        <v>0</v>
      </c>
      <c r="K13" s="69"/>
      <c r="L13" s="69">
        <f>K13*F13</f>
        <v>0</v>
      </c>
      <c r="M13" s="69">
        <f t="shared" si="1"/>
        <v>0</v>
      </c>
    </row>
    <row r="14" spans="1:23" ht="15.75" customHeight="1">
      <c r="A14" s="63"/>
      <c r="B14" s="94"/>
      <c r="C14" s="57" t="s">
        <v>345</v>
      </c>
      <c r="D14" s="92" t="s">
        <v>60</v>
      </c>
      <c r="E14" s="59">
        <v>1.25</v>
      </c>
      <c r="F14" s="69">
        <f>E14*F11</f>
        <v>11.625</v>
      </c>
      <c r="G14" s="69"/>
      <c r="H14" s="59">
        <f t="shared" si="0"/>
        <v>0</v>
      </c>
      <c r="I14" s="59"/>
      <c r="J14" s="59"/>
      <c r="K14" s="59"/>
      <c r="L14" s="59"/>
      <c r="M14" s="59">
        <f t="shared" si="1"/>
        <v>0</v>
      </c>
    </row>
    <row r="15" spans="1:23" ht="16.5" customHeight="1">
      <c r="A15" s="108"/>
      <c r="B15" s="125"/>
      <c r="C15" s="61" t="s">
        <v>17</v>
      </c>
      <c r="D15" s="125" t="s">
        <v>12</v>
      </c>
      <c r="E15" s="62">
        <v>0.02</v>
      </c>
      <c r="F15" s="91">
        <f>E15*F11</f>
        <v>0.18600000000000003</v>
      </c>
      <c r="G15" s="91"/>
      <c r="H15" s="91">
        <f t="shared" si="0"/>
        <v>0</v>
      </c>
      <c r="I15" s="91"/>
      <c r="J15" s="91">
        <f t="shared" ref="J15" si="2">I15*F15</f>
        <v>0</v>
      </c>
      <c r="K15" s="91"/>
      <c r="L15" s="91">
        <f t="shared" ref="L15" si="3">K15*F15</f>
        <v>0</v>
      </c>
      <c r="M15" s="91">
        <f t="shared" si="1"/>
        <v>0</v>
      </c>
    </row>
    <row r="16" spans="1:23" s="222" customFormat="1" ht="51.75" customHeight="1">
      <c r="A16" s="738">
        <v>2</v>
      </c>
      <c r="B16" s="739" t="s">
        <v>289</v>
      </c>
      <c r="C16" s="639" t="s">
        <v>296</v>
      </c>
      <c r="D16" s="694" t="s">
        <v>31</v>
      </c>
      <c r="E16" s="695"/>
      <c r="F16" s="696">
        <v>93</v>
      </c>
      <c r="G16" s="740"/>
      <c r="H16" s="741"/>
      <c r="I16" s="742"/>
      <c r="J16" s="743"/>
      <c r="K16" s="740"/>
      <c r="L16" s="741"/>
      <c r="M16" s="742"/>
      <c r="N16" s="850"/>
    </row>
    <row r="17" spans="1:16" s="222" customFormat="1" ht="18.75" customHeight="1">
      <c r="A17" s="734"/>
      <c r="B17" s="705"/>
      <c r="C17" s="704" t="s">
        <v>290</v>
      </c>
      <c r="D17" s="223" t="s">
        <v>31</v>
      </c>
      <c r="E17" s="706">
        <v>1</v>
      </c>
      <c r="F17" s="707">
        <f>E17*F16</f>
        <v>93</v>
      </c>
      <c r="G17" s="706"/>
      <c r="H17" s="707"/>
      <c r="I17" s="706"/>
      <c r="J17" s="707">
        <f>I17*F17</f>
        <v>0</v>
      </c>
      <c r="K17" s="709"/>
      <c r="L17" s="710"/>
      <c r="M17" s="706">
        <f>L17+J17+H17</f>
        <v>0</v>
      </c>
      <c r="N17" s="850"/>
    </row>
    <row r="18" spans="1:16" s="222" customFormat="1" ht="19.5" customHeight="1">
      <c r="A18" s="223"/>
      <c r="B18" s="226"/>
      <c r="C18" s="224" t="s">
        <v>25</v>
      </c>
      <c r="D18" s="227" t="s">
        <v>12</v>
      </c>
      <c r="E18" s="755">
        <v>1.35E-2</v>
      </c>
      <c r="F18" s="195">
        <f>F16*E18</f>
        <v>1.2555000000000001</v>
      </c>
      <c r="G18" s="711"/>
      <c r="H18" s="712"/>
      <c r="I18" s="711"/>
      <c r="J18" s="712"/>
      <c r="K18" s="196"/>
      <c r="L18" s="195">
        <f>F18*K18</f>
        <v>0</v>
      </c>
      <c r="M18" s="706">
        <f t="shared" ref="M18:M32" si="4">L18+J18+H18</f>
        <v>0</v>
      </c>
      <c r="N18" s="850"/>
    </row>
    <row r="19" spans="1:16" s="745" customFormat="1" ht="19.5" customHeight="1">
      <c r="A19" s="223"/>
      <c r="B19" s="653"/>
      <c r="C19" s="157" t="s">
        <v>291</v>
      </c>
      <c r="D19" s="744" t="s">
        <v>15</v>
      </c>
      <c r="E19" s="252">
        <v>0.20399999999999999</v>
      </c>
      <c r="F19" s="195">
        <f>E19*F16</f>
        <v>18.971999999999998</v>
      </c>
      <c r="G19" s="196"/>
      <c r="H19" s="195">
        <f>G19*F19</f>
        <v>0</v>
      </c>
      <c r="I19" s="196"/>
      <c r="J19" s="195"/>
      <c r="K19" s="228"/>
      <c r="L19" s="304"/>
      <c r="M19" s="706">
        <f t="shared" si="4"/>
        <v>0</v>
      </c>
      <c r="N19" s="851"/>
    </row>
    <row r="20" spans="1:16" s="745" customFormat="1" ht="16.5" customHeight="1">
      <c r="A20" s="223"/>
      <c r="B20" s="653"/>
      <c r="C20" s="157" t="s">
        <v>301</v>
      </c>
      <c r="D20" s="744" t="s">
        <v>31</v>
      </c>
      <c r="E20" s="196">
        <v>1.1000000000000001</v>
      </c>
      <c r="F20" s="195">
        <f>E20*F16</f>
        <v>102.30000000000001</v>
      </c>
      <c r="G20" s="196"/>
      <c r="H20" s="195">
        <f>G20*F20</f>
        <v>0</v>
      </c>
      <c r="I20" s="196"/>
      <c r="J20" s="195"/>
      <c r="K20" s="746"/>
      <c r="L20" s="304">
        <f>K20*F20</f>
        <v>0</v>
      </c>
      <c r="M20" s="706">
        <f t="shared" si="4"/>
        <v>0</v>
      </c>
      <c r="N20" s="851"/>
    </row>
    <row r="21" spans="1:16" s="222" customFormat="1" ht="18" customHeight="1">
      <c r="A21" s="734"/>
      <c r="B21" s="653"/>
      <c r="C21" s="715" t="s">
        <v>300</v>
      </c>
      <c r="D21" s="705" t="s">
        <v>31</v>
      </c>
      <c r="E21" s="706">
        <v>0.11</v>
      </c>
      <c r="F21" s="707">
        <f>E21*F16</f>
        <v>10.23</v>
      </c>
      <c r="G21" s="706"/>
      <c r="H21" s="195">
        <f t="shared" ref="H21:H32" si="5">G21*F21</f>
        <v>0</v>
      </c>
      <c r="I21" s="706"/>
      <c r="J21" s="707"/>
      <c r="K21" s="746"/>
      <c r="L21" s="304">
        <f>K21*F21</f>
        <v>0</v>
      </c>
      <c r="M21" s="706">
        <f t="shared" si="4"/>
        <v>0</v>
      </c>
      <c r="N21" s="850"/>
    </row>
    <row r="22" spans="1:16" ht="18" customHeight="1">
      <c r="A22" s="155"/>
      <c r="B22" s="726"/>
      <c r="C22" s="157" t="s">
        <v>303</v>
      </c>
      <c r="D22" s="156" t="s">
        <v>29</v>
      </c>
      <c r="E22" s="270">
        <v>1.17E-2</v>
      </c>
      <c r="F22" s="158">
        <f>E22*F16</f>
        <v>1.0881000000000001</v>
      </c>
      <c r="G22" s="146"/>
      <c r="H22" s="146">
        <f t="shared" si="5"/>
        <v>0</v>
      </c>
      <c r="I22" s="146"/>
      <c r="J22" s="146">
        <f t="shared" ref="J22" si="6">I22*F22</f>
        <v>0</v>
      </c>
      <c r="K22" s="146"/>
      <c r="L22" s="146">
        <f t="shared" ref="L22" si="7">K22*F22</f>
        <v>0</v>
      </c>
      <c r="M22" s="146">
        <f t="shared" si="4"/>
        <v>0</v>
      </c>
    </row>
    <row r="23" spans="1:16" s="747" customFormat="1" ht="17.25" customHeight="1">
      <c r="A23" s="734"/>
      <c r="B23" s="734"/>
      <c r="C23" s="704" t="s">
        <v>169</v>
      </c>
      <c r="D23" s="734" t="s">
        <v>15</v>
      </c>
      <c r="E23" s="754">
        <v>0.17799999999999999</v>
      </c>
      <c r="F23" s="706">
        <f>E23*F16</f>
        <v>16.553999999999998</v>
      </c>
      <c r="G23" s="706"/>
      <c r="H23" s="195">
        <f t="shared" si="5"/>
        <v>0</v>
      </c>
      <c r="I23" s="706"/>
      <c r="J23" s="706"/>
      <c r="K23" s="735"/>
      <c r="L23" s="657"/>
      <c r="M23" s="706">
        <f t="shared" si="4"/>
        <v>0</v>
      </c>
      <c r="N23" s="852"/>
    </row>
    <row r="24" spans="1:16" s="222" customFormat="1" ht="19.5" customHeight="1">
      <c r="A24" s="223"/>
      <c r="B24" s="227"/>
      <c r="C24" s="224" t="s">
        <v>292</v>
      </c>
      <c r="D24" s="227" t="s">
        <v>12</v>
      </c>
      <c r="E24" s="756">
        <v>6.9300000000000004E-3</v>
      </c>
      <c r="F24" s="195">
        <f>E24*F16</f>
        <v>0.64449000000000001</v>
      </c>
      <c r="G24" s="196"/>
      <c r="H24" s="195">
        <f t="shared" si="5"/>
        <v>0</v>
      </c>
      <c r="I24" s="196"/>
      <c r="J24" s="195"/>
      <c r="K24" s="303"/>
      <c r="L24" s="303"/>
      <c r="M24" s="706">
        <f t="shared" si="4"/>
        <v>0</v>
      </c>
      <c r="N24" s="850"/>
    </row>
    <row r="25" spans="1:16" ht="43.5" customHeight="1">
      <c r="A25" s="151">
        <v>3</v>
      </c>
      <c r="B25" s="268" t="s">
        <v>293</v>
      </c>
      <c r="C25" s="220" t="s">
        <v>294</v>
      </c>
      <c r="D25" s="151" t="s">
        <v>36</v>
      </c>
      <c r="E25" s="153"/>
      <c r="F25" s="814">
        <v>0.624</v>
      </c>
      <c r="G25" s="154"/>
      <c r="H25" s="154">
        <f t="shared" si="5"/>
        <v>0</v>
      </c>
      <c r="I25" s="154"/>
      <c r="J25" s="154">
        <f t="shared" ref="J25:J28" si="8">I25*F25</f>
        <v>0</v>
      </c>
      <c r="K25" s="154"/>
      <c r="L25" s="154">
        <f t="shared" ref="L25:L28" si="9">K25*F25</f>
        <v>0</v>
      </c>
      <c r="M25" s="154">
        <f t="shared" si="4"/>
        <v>0</v>
      </c>
    </row>
    <row r="26" spans="1:16" ht="18" customHeight="1">
      <c r="A26" s="155"/>
      <c r="B26" s="156"/>
      <c r="C26" s="157" t="s">
        <v>10</v>
      </c>
      <c r="D26" s="275" t="s">
        <v>36</v>
      </c>
      <c r="E26" s="146">
        <v>1</v>
      </c>
      <c r="F26" s="758">
        <f>E26*F25</f>
        <v>0.624</v>
      </c>
      <c r="G26" s="146"/>
      <c r="H26" s="146">
        <f t="shared" si="5"/>
        <v>0</v>
      </c>
      <c r="I26" s="146"/>
      <c r="J26" s="146">
        <f t="shared" si="8"/>
        <v>0</v>
      </c>
      <c r="K26" s="146"/>
      <c r="L26" s="146">
        <f t="shared" si="9"/>
        <v>0</v>
      </c>
      <c r="M26" s="146">
        <f t="shared" si="4"/>
        <v>0</v>
      </c>
      <c r="P26" s="748"/>
    </row>
    <row r="27" spans="1:16" ht="18" customHeight="1">
      <c r="A27" s="155"/>
      <c r="B27" s="156"/>
      <c r="C27" s="157" t="s">
        <v>25</v>
      </c>
      <c r="D27" s="156" t="s">
        <v>12</v>
      </c>
      <c r="E27" s="146">
        <v>1.4</v>
      </c>
      <c r="F27" s="158">
        <f>E27*F25</f>
        <v>0.87359999999999993</v>
      </c>
      <c r="G27" s="146"/>
      <c r="H27" s="146">
        <f t="shared" si="5"/>
        <v>0</v>
      </c>
      <c r="I27" s="146"/>
      <c r="J27" s="146">
        <f t="shared" si="8"/>
        <v>0</v>
      </c>
      <c r="K27" s="146"/>
      <c r="L27" s="146">
        <f t="shared" si="9"/>
        <v>0</v>
      </c>
      <c r="M27" s="146">
        <f t="shared" si="4"/>
        <v>0</v>
      </c>
    </row>
    <row r="28" spans="1:16" ht="15.75" customHeight="1">
      <c r="A28" s="115"/>
      <c r="B28" s="94"/>
      <c r="C28" s="57" t="s">
        <v>355</v>
      </c>
      <c r="D28" s="124" t="s">
        <v>22</v>
      </c>
      <c r="E28" s="112" t="s">
        <v>35</v>
      </c>
      <c r="F28" s="126">
        <f>1.03*0.624</f>
        <v>0.64272000000000007</v>
      </c>
      <c r="G28" s="69"/>
      <c r="H28" s="69">
        <f t="shared" si="5"/>
        <v>0</v>
      </c>
      <c r="I28" s="69"/>
      <c r="J28" s="69">
        <f t="shared" si="8"/>
        <v>0</v>
      </c>
      <c r="K28" s="69"/>
      <c r="L28" s="69">
        <f t="shared" si="9"/>
        <v>0</v>
      </c>
      <c r="M28" s="69">
        <f t="shared" si="4"/>
        <v>0</v>
      </c>
    </row>
    <row r="29" spans="1:16" s="722" customFormat="1">
      <c r="A29" s="719"/>
      <c r="B29" s="238"/>
      <c r="C29" s="157" t="s">
        <v>275</v>
      </c>
      <c r="D29" s="223" t="s">
        <v>21</v>
      </c>
      <c r="E29" s="720" t="s">
        <v>35</v>
      </c>
      <c r="F29" s="196">
        <v>560</v>
      </c>
      <c r="G29" s="196"/>
      <c r="H29" s="196">
        <f t="shared" si="5"/>
        <v>0</v>
      </c>
      <c r="I29" s="196"/>
      <c r="J29" s="196"/>
      <c r="K29" s="196"/>
      <c r="L29" s="196"/>
      <c r="M29" s="196">
        <f t="shared" si="4"/>
        <v>0</v>
      </c>
      <c r="N29" s="145"/>
    </row>
    <row r="30" spans="1:16" s="722" customFormat="1" ht="18" customHeight="1">
      <c r="A30" s="724"/>
      <c r="B30" s="238"/>
      <c r="C30" s="157" t="s">
        <v>276</v>
      </c>
      <c r="D30" s="223" t="s">
        <v>20</v>
      </c>
      <c r="E30" s="720" t="s">
        <v>35</v>
      </c>
      <c r="F30" s="196">
        <v>4</v>
      </c>
      <c r="G30" s="196"/>
      <c r="H30" s="196">
        <f t="shared" si="5"/>
        <v>0</v>
      </c>
      <c r="I30" s="196"/>
      <c r="J30" s="196">
        <f t="shared" ref="J30" si="10">I30*F30</f>
        <v>0</v>
      </c>
      <c r="K30" s="196"/>
      <c r="L30" s="196">
        <f t="shared" ref="L30" si="11">K30*F30</f>
        <v>0</v>
      </c>
      <c r="M30" s="196">
        <f t="shared" si="4"/>
        <v>0</v>
      </c>
      <c r="N30" s="849"/>
    </row>
    <row r="31" spans="1:16" s="722" customFormat="1" ht="18" customHeight="1">
      <c r="A31" s="724"/>
      <c r="B31" s="238"/>
      <c r="C31" s="157" t="s">
        <v>278</v>
      </c>
      <c r="D31" s="223" t="s">
        <v>21</v>
      </c>
      <c r="E31" s="720" t="s">
        <v>35</v>
      </c>
      <c r="F31" s="196">
        <v>2</v>
      </c>
      <c r="G31" s="196"/>
      <c r="H31" s="196">
        <f t="shared" si="5"/>
        <v>0</v>
      </c>
      <c r="I31" s="196"/>
      <c r="J31" s="196"/>
      <c r="K31" s="196"/>
      <c r="L31" s="196"/>
      <c r="M31" s="196">
        <f t="shared" si="4"/>
        <v>0</v>
      </c>
      <c r="N31" s="849"/>
    </row>
    <row r="32" spans="1:16" ht="18" customHeight="1">
      <c r="A32" s="165"/>
      <c r="B32" s="166"/>
      <c r="C32" s="167" t="s">
        <v>17</v>
      </c>
      <c r="D32" s="166" t="s">
        <v>12</v>
      </c>
      <c r="E32" s="148">
        <v>7.15</v>
      </c>
      <c r="F32" s="168">
        <f>E32*F25</f>
        <v>4.4615999999999998</v>
      </c>
      <c r="G32" s="148"/>
      <c r="H32" s="148">
        <f t="shared" si="5"/>
        <v>0</v>
      </c>
      <c r="I32" s="148"/>
      <c r="J32" s="148">
        <f t="shared" ref="J32" si="12">I32*F32</f>
        <v>0</v>
      </c>
      <c r="K32" s="148"/>
      <c r="L32" s="148">
        <f t="shared" ref="L32" si="13">K32*F32</f>
        <v>0</v>
      </c>
      <c r="M32" s="148">
        <f t="shared" si="4"/>
        <v>0</v>
      </c>
    </row>
    <row r="33" spans="1:23" s="222" customFormat="1" ht="56.25" customHeight="1">
      <c r="A33" s="219">
        <v>4</v>
      </c>
      <c r="B33" s="263" t="s">
        <v>295</v>
      </c>
      <c r="C33" s="220" t="s">
        <v>302</v>
      </c>
      <c r="D33" s="230" t="s">
        <v>31</v>
      </c>
      <c r="E33" s="231"/>
      <c r="F33" s="221">
        <v>93</v>
      </c>
      <c r="G33" s="749"/>
      <c r="H33" s="750"/>
      <c r="I33" s="749"/>
      <c r="J33" s="750"/>
      <c r="K33" s="749"/>
      <c r="L33" s="750"/>
      <c r="M33" s="749"/>
      <c r="N33" s="850"/>
    </row>
    <row r="34" spans="1:23" s="222" customFormat="1" ht="20.25" customHeight="1">
      <c r="A34" s="223"/>
      <c r="B34" s="223"/>
      <c r="C34" s="224" t="s">
        <v>79</v>
      </c>
      <c r="D34" s="223" t="s">
        <v>31</v>
      </c>
      <c r="E34" s="196">
        <v>1</v>
      </c>
      <c r="F34" s="195">
        <f>F33*E34</f>
        <v>93</v>
      </c>
      <c r="G34" s="196"/>
      <c r="H34" s="195"/>
      <c r="I34" s="196"/>
      <c r="J34" s="195">
        <f>I34*F34</f>
        <v>0</v>
      </c>
      <c r="K34" s="711"/>
      <c r="L34" s="712"/>
      <c r="M34" s="196">
        <f>L34+J34+H34</f>
        <v>0</v>
      </c>
      <c r="N34" s="850"/>
    </row>
    <row r="35" spans="1:23" s="222" customFormat="1" ht="75.75" customHeight="1">
      <c r="A35" s="219">
        <v>5</v>
      </c>
      <c r="B35" s="263" t="s">
        <v>295</v>
      </c>
      <c r="C35" s="220" t="s">
        <v>297</v>
      </c>
      <c r="D35" s="230" t="s">
        <v>87</v>
      </c>
      <c r="E35" s="231"/>
      <c r="F35" s="221">
        <v>65</v>
      </c>
      <c r="G35" s="749"/>
      <c r="H35" s="750"/>
      <c r="I35" s="749"/>
      <c r="J35" s="750"/>
      <c r="K35" s="749"/>
      <c r="L35" s="750"/>
      <c r="M35" s="749"/>
      <c r="N35" s="850"/>
    </row>
    <row r="36" spans="1:23" s="222" customFormat="1" ht="16.5" customHeight="1">
      <c r="A36" s="223"/>
      <c r="B36" s="223"/>
      <c r="C36" s="224" t="s">
        <v>79</v>
      </c>
      <c r="D36" s="223" t="s">
        <v>77</v>
      </c>
      <c r="E36" s="196">
        <v>1</v>
      </c>
      <c r="F36" s="195">
        <f>F35*E36</f>
        <v>65</v>
      </c>
      <c r="G36" s="196"/>
      <c r="H36" s="195"/>
      <c r="I36" s="196"/>
      <c r="J36" s="195">
        <f>I36*F36</f>
        <v>0</v>
      </c>
      <c r="K36" s="711"/>
      <c r="L36" s="712"/>
      <c r="M36" s="196">
        <f>L36+J36+H36</f>
        <v>0</v>
      </c>
      <c r="N36" s="850"/>
    </row>
    <row r="37" spans="1:23" s="745" customFormat="1" ht="20.25" customHeight="1">
      <c r="A37" s="223"/>
      <c r="B37" s="238"/>
      <c r="C37" s="157" t="s">
        <v>513</v>
      </c>
      <c r="D37" s="223" t="s">
        <v>77</v>
      </c>
      <c r="E37" s="755">
        <v>1</v>
      </c>
      <c r="F37" s="196">
        <f>E37*F35</f>
        <v>65</v>
      </c>
      <c r="G37" s="751"/>
      <c r="H37" s="751"/>
      <c r="I37" s="223"/>
      <c r="J37" s="223"/>
      <c r="K37" s="196"/>
      <c r="L37" s="196">
        <f>F37*K37</f>
        <v>0</v>
      </c>
      <c r="M37" s="196">
        <f t="shared" ref="M37:M42" si="14">L37+J37+H37</f>
        <v>0</v>
      </c>
      <c r="N37" s="851"/>
    </row>
    <row r="38" spans="1:23" s="222" customFormat="1" ht="19.5" customHeight="1">
      <c r="A38" s="223"/>
      <c r="B38" s="226"/>
      <c r="C38" s="224" t="s">
        <v>25</v>
      </c>
      <c r="D38" s="227" t="s">
        <v>12</v>
      </c>
      <c r="E38" s="755">
        <v>7.1099999999999997E-2</v>
      </c>
      <c r="F38" s="195">
        <f>F35*E38</f>
        <v>4.6215000000000002</v>
      </c>
      <c r="G38" s="711"/>
      <c r="H38" s="712"/>
      <c r="I38" s="711"/>
      <c r="J38" s="712"/>
      <c r="K38" s="196"/>
      <c r="L38" s="195">
        <f>F38*K38</f>
        <v>0</v>
      </c>
      <c r="M38" s="196">
        <f t="shared" si="14"/>
        <v>0</v>
      </c>
      <c r="N38" s="850"/>
    </row>
    <row r="39" spans="1:23" ht="19.5" customHeight="1">
      <c r="A39" s="183"/>
      <c r="B39" s="281"/>
      <c r="C39" s="157" t="s">
        <v>298</v>
      </c>
      <c r="D39" s="156" t="s">
        <v>77</v>
      </c>
      <c r="E39" s="146">
        <v>1.1000000000000001</v>
      </c>
      <c r="F39" s="146">
        <f>E39*F35</f>
        <v>71.5</v>
      </c>
      <c r="G39" s="146"/>
      <c r="H39" s="146">
        <f t="shared" ref="H39:H42" si="15">G39*F39</f>
        <v>0</v>
      </c>
      <c r="I39" s="146"/>
      <c r="J39" s="146">
        <f t="shared" ref="J39:J40" si="16">I39*F39</f>
        <v>0</v>
      </c>
      <c r="K39" s="746"/>
      <c r="L39" s="146"/>
      <c r="M39" s="146">
        <f t="shared" si="14"/>
        <v>0</v>
      </c>
    </row>
    <row r="40" spans="1:23" ht="17.25" customHeight="1">
      <c r="A40" s="183"/>
      <c r="B40" s="281"/>
      <c r="C40" s="157" t="s">
        <v>299</v>
      </c>
      <c r="D40" s="156" t="s">
        <v>20</v>
      </c>
      <c r="E40" s="146">
        <v>0.04</v>
      </c>
      <c r="F40" s="146">
        <f>E40*F35</f>
        <v>2.6</v>
      </c>
      <c r="G40" s="146"/>
      <c r="H40" s="146">
        <f t="shared" si="15"/>
        <v>0</v>
      </c>
      <c r="I40" s="146"/>
      <c r="J40" s="146">
        <f t="shared" si="16"/>
        <v>0</v>
      </c>
      <c r="K40" s="746"/>
      <c r="L40" s="146"/>
      <c r="M40" s="146">
        <f t="shared" si="14"/>
        <v>0</v>
      </c>
    </row>
    <row r="41" spans="1:23" s="747" customFormat="1" ht="15.75" customHeight="1">
      <c r="A41" s="734"/>
      <c r="B41" s="734"/>
      <c r="C41" s="704" t="s">
        <v>169</v>
      </c>
      <c r="D41" s="734" t="s">
        <v>15</v>
      </c>
      <c r="E41" s="754">
        <v>3.0000000000000001E-3</v>
      </c>
      <c r="F41" s="706">
        <f>E41*F35</f>
        <v>0.19500000000000001</v>
      </c>
      <c r="G41" s="706"/>
      <c r="H41" s="195">
        <f t="shared" si="15"/>
        <v>0</v>
      </c>
      <c r="I41" s="706"/>
      <c r="J41" s="706"/>
      <c r="K41" s="735"/>
      <c r="L41" s="657"/>
      <c r="M41" s="196">
        <f t="shared" si="14"/>
        <v>0</v>
      </c>
      <c r="N41" s="852"/>
    </row>
    <row r="42" spans="1:23" s="222" customFormat="1" ht="17.25" customHeight="1">
      <c r="A42" s="725"/>
      <c r="B42" s="728"/>
      <c r="C42" s="727" t="s">
        <v>17</v>
      </c>
      <c r="D42" s="728" t="s">
        <v>12</v>
      </c>
      <c r="E42" s="757">
        <v>1.44E-2</v>
      </c>
      <c r="F42" s="200">
        <f>F35*E42</f>
        <v>0.93599999999999994</v>
      </c>
      <c r="G42" s="201"/>
      <c r="H42" s="195">
        <f t="shared" si="15"/>
        <v>0</v>
      </c>
      <c r="I42" s="201"/>
      <c r="J42" s="200"/>
      <c r="K42" s="752"/>
      <c r="L42" s="753"/>
      <c r="M42" s="196">
        <f t="shared" si="14"/>
        <v>0</v>
      </c>
      <c r="N42" s="850"/>
    </row>
    <row r="43" spans="1:23" s="459" customFormat="1" ht="26.25" customHeight="1">
      <c r="A43" s="400"/>
      <c r="B43" s="606"/>
      <c r="C43" s="607" t="s">
        <v>173</v>
      </c>
      <c r="D43" s="464"/>
      <c r="E43" s="464"/>
      <c r="F43" s="464"/>
      <c r="G43" s="464"/>
      <c r="H43" s="608">
        <f>SUM(H11:H42)</f>
        <v>0</v>
      </c>
      <c r="I43" s="609"/>
      <c r="J43" s="608">
        <f>SUM(J11:J42)</f>
        <v>0</v>
      </c>
      <c r="K43" s="609"/>
      <c r="L43" s="465">
        <f>SUM(L11:L42)</f>
        <v>0</v>
      </c>
      <c r="M43" s="465">
        <f>SUM(M11:M42)</f>
        <v>0</v>
      </c>
      <c r="N43" s="458"/>
      <c r="O43" s="458"/>
      <c r="P43" s="458"/>
      <c r="Q43" s="458"/>
      <c r="R43" s="458"/>
      <c r="S43" s="458"/>
      <c r="T43" s="458"/>
      <c r="U43" s="458"/>
      <c r="V43" s="458"/>
      <c r="W43" s="458"/>
    </row>
    <row r="44" spans="1:23" s="499" customFormat="1" ht="39.75" customHeight="1">
      <c r="A44" s="610"/>
      <c r="B44" s="610"/>
      <c r="C44" s="611" t="s">
        <v>547</v>
      </c>
      <c r="D44" s="610"/>
      <c r="E44" s="612"/>
      <c r="F44" s="612"/>
      <c r="G44" s="612"/>
      <c r="H44" s="612"/>
      <c r="I44" s="612"/>
      <c r="J44" s="612"/>
      <c r="K44" s="612"/>
      <c r="L44" s="612"/>
      <c r="M44" s="612"/>
      <c r="N44" s="496"/>
      <c r="O44" s="497"/>
      <c r="P44" s="497"/>
      <c r="Q44" s="498"/>
      <c r="R44" s="498"/>
      <c r="S44" s="498"/>
      <c r="T44" s="498"/>
      <c r="U44" s="498"/>
      <c r="V44" s="498"/>
      <c r="W44" s="498"/>
    </row>
    <row r="45" spans="1:23" s="714" customFormat="1" ht="72" customHeight="1">
      <c r="A45" s="219">
        <v>1</v>
      </c>
      <c r="B45" s="219" t="s">
        <v>23</v>
      </c>
      <c r="C45" s="220" t="s">
        <v>517</v>
      </c>
      <c r="D45" s="230" t="s">
        <v>31</v>
      </c>
      <c r="E45" s="231"/>
      <c r="F45" s="221">
        <v>44</v>
      </c>
      <c r="G45" s="234"/>
      <c r="H45" s="815"/>
      <c r="I45" s="816"/>
      <c r="J45" s="235"/>
      <c r="K45" s="817"/>
      <c r="L45" s="235"/>
      <c r="M45" s="816"/>
      <c r="N45" s="854"/>
    </row>
    <row r="46" spans="1:23" s="714" customFormat="1" ht="21" customHeight="1">
      <c r="A46" s="237"/>
      <c r="B46" s="726"/>
      <c r="C46" s="224" t="s">
        <v>95</v>
      </c>
      <c r="D46" s="223" t="s">
        <v>31</v>
      </c>
      <c r="E46" s="196">
        <v>1</v>
      </c>
      <c r="F46" s="196">
        <f>F45*E46</f>
        <v>44</v>
      </c>
      <c r="G46" s="196"/>
      <c r="H46" s="196"/>
      <c r="I46" s="196"/>
      <c r="J46" s="196">
        <f>I46*F46</f>
        <v>0</v>
      </c>
      <c r="K46" s="711"/>
      <c r="L46" s="711"/>
      <c r="M46" s="196">
        <f>L46+J46+H46</f>
        <v>0</v>
      </c>
      <c r="N46" s="854"/>
    </row>
    <row r="47" spans="1:23" s="701" customFormat="1" ht="18" customHeight="1">
      <c r="A47" s="827"/>
      <c r="B47" s="835"/>
      <c r="C47" s="829" t="s">
        <v>518</v>
      </c>
      <c r="D47" s="836" t="s">
        <v>15</v>
      </c>
      <c r="E47" s="837">
        <v>0.15</v>
      </c>
      <c r="F47" s="831">
        <f>F45*E47</f>
        <v>6.6</v>
      </c>
      <c r="G47" s="832"/>
      <c r="H47" s="838">
        <f>G47*F47</f>
        <v>0</v>
      </c>
      <c r="I47" s="830"/>
      <c r="J47" s="831"/>
      <c r="K47" s="832"/>
      <c r="L47" s="838"/>
      <c r="M47" s="830">
        <f>L47+J47+H47</f>
        <v>0</v>
      </c>
      <c r="N47" s="855"/>
    </row>
    <row r="48" spans="1:23" s="701" customFormat="1" ht="28.5" customHeight="1">
      <c r="A48" s="818">
        <v>2</v>
      </c>
      <c r="B48" s="219" t="s">
        <v>23</v>
      </c>
      <c r="C48" s="819" t="s">
        <v>519</v>
      </c>
      <c r="D48" s="820" t="s">
        <v>142</v>
      </c>
      <c r="E48" s="819"/>
      <c r="F48" s="821">
        <v>44</v>
      </c>
      <c r="G48" s="822"/>
      <c r="H48" s="823"/>
      <c r="I48" s="824"/>
      <c r="J48" s="825"/>
      <c r="K48" s="824"/>
      <c r="L48" s="825"/>
      <c r="M48" s="826"/>
      <c r="N48" s="855"/>
    </row>
    <row r="49" spans="1:23" s="701" customFormat="1" ht="18.75" customHeight="1">
      <c r="A49" s="827"/>
      <c r="B49" s="828"/>
      <c r="C49" s="829" t="s">
        <v>79</v>
      </c>
      <c r="D49" s="223" t="s">
        <v>31</v>
      </c>
      <c r="E49" s="830">
        <v>1</v>
      </c>
      <c r="F49" s="831">
        <f>F48*E49</f>
        <v>44</v>
      </c>
      <c r="G49" s="830"/>
      <c r="H49" s="831"/>
      <c r="I49" s="832"/>
      <c r="J49" s="838">
        <f>I49*F49</f>
        <v>0</v>
      </c>
      <c r="K49" s="834"/>
      <c r="L49" s="833"/>
      <c r="M49" s="830">
        <f>L49+J49+H49</f>
        <v>0</v>
      </c>
      <c r="N49" s="855"/>
    </row>
    <row r="50" spans="1:23" s="701" customFormat="1" ht="18" customHeight="1">
      <c r="A50" s="827"/>
      <c r="B50" s="835" t="s">
        <v>23</v>
      </c>
      <c r="C50" s="829" t="s">
        <v>520</v>
      </c>
      <c r="D50" s="836" t="s">
        <v>31</v>
      </c>
      <c r="E50" s="837">
        <v>1.05</v>
      </c>
      <c r="F50" s="831">
        <f>F48*E50</f>
        <v>46.2</v>
      </c>
      <c r="G50" s="832"/>
      <c r="H50" s="838">
        <f>G50*F50</f>
        <v>0</v>
      </c>
      <c r="I50" s="830"/>
      <c r="J50" s="831"/>
      <c r="K50" s="832"/>
      <c r="L50" s="838"/>
      <c r="M50" s="830">
        <f>L50+J50+H50</f>
        <v>0</v>
      </c>
      <c r="N50" s="855"/>
    </row>
    <row r="51" spans="1:23" s="701" customFormat="1" ht="16.5" customHeight="1">
      <c r="A51" s="839"/>
      <c r="B51" s="736"/>
      <c r="C51" s="737" t="s">
        <v>169</v>
      </c>
      <c r="D51" s="736" t="s">
        <v>15</v>
      </c>
      <c r="E51" s="840">
        <v>0.1</v>
      </c>
      <c r="F51" s="841">
        <f>E51*F48</f>
        <v>4.4000000000000004</v>
      </c>
      <c r="G51" s="840"/>
      <c r="H51" s="838">
        <f>G51*F51</f>
        <v>0</v>
      </c>
      <c r="I51" s="840"/>
      <c r="J51" s="841"/>
      <c r="K51" s="842"/>
      <c r="L51" s="843"/>
      <c r="M51" s="840">
        <f>L51+J51+H51</f>
        <v>0</v>
      </c>
      <c r="N51" s="855"/>
    </row>
    <row r="52" spans="1:23" s="459" customFormat="1" ht="22.5" customHeight="1">
      <c r="A52" s="400"/>
      <c r="B52" s="606"/>
      <c r="C52" s="607" t="s">
        <v>181</v>
      </c>
      <c r="D52" s="464"/>
      <c r="E52" s="464"/>
      <c r="F52" s="464"/>
      <c r="G52" s="464"/>
      <c r="H52" s="608">
        <f>SUM(H45:H51)</f>
        <v>0</v>
      </c>
      <c r="I52" s="609"/>
      <c r="J52" s="608">
        <f>SUM(J45:J51)</f>
        <v>0</v>
      </c>
      <c r="K52" s="609"/>
      <c r="L52" s="465">
        <f>SUM(L45:L51)</f>
        <v>0</v>
      </c>
      <c r="M52" s="465">
        <f>SUM(M45:M51)</f>
        <v>0</v>
      </c>
      <c r="N52" s="458"/>
      <c r="O52" s="458"/>
      <c r="P52" s="458"/>
      <c r="Q52" s="458"/>
      <c r="R52" s="458"/>
      <c r="S52" s="458"/>
      <c r="T52" s="458"/>
      <c r="U52" s="458"/>
      <c r="V52" s="458"/>
      <c r="W52" s="458"/>
    </row>
    <row r="53" spans="1:23" ht="55.5" customHeight="1">
      <c r="A53" s="19"/>
      <c r="B53" s="3"/>
      <c r="C53" s="79" t="s">
        <v>548</v>
      </c>
      <c r="D53" s="76"/>
      <c r="E53" s="81"/>
      <c r="F53" s="77"/>
      <c r="G53" s="84"/>
      <c r="H53" s="77">
        <f>H52+H43</f>
        <v>0</v>
      </c>
      <c r="I53" s="77"/>
      <c r="J53" s="84">
        <f>J52+J43</f>
        <v>0</v>
      </c>
      <c r="K53" s="77"/>
      <c r="L53" s="77">
        <f>L52+L43</f>
        <v>0</v>
      </c>
      <c r="M53" s="77">
        <f>M52+M43</f>
        <v>0</v>
      </c>
    </row>
    <row r="54" spans="1:23" ht="37.5" customHeight="1">
      <c r="A54" s="73"/>
      <c r="B54" s="74"/>
      <c r="C54" s="80" t="s">
        <v>84</v>
      </c>
      <c r="D54" s="76"/>
      <c r="E54" s="82" t="s">
        <v>200</v>
      </c>
      <c r="F54" s="77"/>
      <c r="G54" s="77"/>
      <c r="H54" s="77"/>
      <c r="I54" s="77"/>
      <c r="J54" s="77"/>
      <c r="K54" s="77"/>
      <c r="L54" s="77"/>
      <c r="M54" s="77"/>
    </row>
    <row r="55" spans="1:23" ht="25.5" customHeight="1">
      <c r="A55" s="73"/>
      <c r="B55" s="74"/>
      <c r="C55" s="79" t="s">
        <v>5</v>
      </c>
      <c r="D55" s="76"/>
      <c r="E55" s="81"/>
      <c r="F55" s="77"/>
      <c r="G55" s="77"/>
      <c r="H55" s="77"/>
      <c r="I55" s="77"/>
      <c r="J55" s="77"/>
      <c r="K55" s="77"/>
      <c r="L55" s="77"/>
      <c r="M55" s="77"/>
    </row>
    <row r="56" spans="1:23" ht="24" customHeight="1">
      <c r="A56" s="73"/>
      <c r="B56" s="74"/>
      <c r="C56" s="79" t="s">
        <v>64</v>
      </c>
      <c r="D56" s="76"/>
      <c r="E56" s="82" t="s">
        <v>200</v>
      </c>
      <c r="F56" s="77"/>
      <c r="G56" s="77"/>
      <c r="H56" s="77"/>
      <c r="I56" s="77"/>
      <c r="J56" s="77"/>
      <c r="K56" s="77"/>
      <c r="L56" s="77"/>
      <c r="M56" s="77"/>
    </row>
    <row r="57" spans="1:23" ht="25.5" customHeight="1">
      <c r="A57" s="73"/>
      <c r="B57" s="74"/>
      <c r="C57" s="79" t="s">
        <v>5</v>
      </c>
      <c r="D57" s="76"/>
      <c r="E57" s="81"/>
      <c r="F57" s="77"/>
      <c r="G57" s="77"/>
      <c r="H57" s="77"/>
      <c r="I57" s="77"/>
      <c r="J57" s="77"/>
      <c r="K57" s="77"/>
      <c r="L57" s="77"/>
      <c r="M57" s="77"/>
    </row>
    <row r="58" spans="1:23" ht="25.5" customHeight="1">
      <c r="A58" s="73"/>
      <c r="B58" s="74"/>
      <c r="C58" s="80" t="s">
        <v>59</v>
      </c>
      <c r="D58" s="76"/>
      <c r="E58" s="82" t="s">
        <v>200</v>
      </c>
      <c r="F58" s="77"/>
      <c r="G58" s="77"/>
      <c r="H58" s="77"/>
      <c r="I58" s="77"/>
      <c r="J58" s="77"/>
      <c r="K58" s="77"/>
      <c r="L58" s="77"/>
      <c r="M58" s="77"/>
    </row>
    <row r="59" spans="1:23" ht="58.5" customHeight="1">
      <c r="A59" s="73"/>
      <c r="B59" s="74"/>
      <c r="C59" s="79" t="s">
        <v>5</v>
      </c>
      <c r="D59" s="70"/>
      <c r="E59" s="71"/>
      <c r="F59" s="72"/>
      <c r="G59" s="72"/>
      <c r="H59" s="72"/>
      <c r="I59" s="72"/>
      <c r="J59" s="72"/>
      <c r="K59" s="72"/>
      <c r="L59" s="72"/>
      <c r="M59" s="78"/>
      <c r="N59" s="123"/>
    </row>
    <row r="60" spans="1:23" ht="23.25" customHeight="1">
      <c r="A60" s="20"/>
      <c r="C60" s="1"/>
      <c r="E60" s="1"/>
      <c r="F60" s="8"/>
      <c r="H60" s="1"/>
      <c r="J60" s="1"/>
      <c r="L60" s="1"/>
      <c r="M60" s="1"/>
      <c r="N60" s="1"/>
    </row>
    <row r="61" spans="1:23">
      <c r="A61" s="20"/>
      <c r="C61" s="1"/>
      <c r="E61" s="1"/>
      <c r="F61" s="8"/>
      <c r="H61" s="1"/>
      <c r="J61" s="1"/>
      <c r="L61" s="1"/>
      <c r="M61" s="1"/>
      <c r="N61" s="1"/>
    </row>
    <row r="62" spans="1:23">
      <c r="A62" s="20"/>
      <c r="C62" s="1"/>
      <c r="E62" s="1"/>
      <c r="F62" s="8"/>
      <c r="H62" s="1"/>
      <c r="J62" s="1"/>
      <c r="L62" s="1"/>
      <c r="M62" s="1"/>
      <c r="N62" s="1"/>
    </row>
  </sheetData>
  <autoFilter ref="A9:M43" xr:uid="{00000000-0009-0000-0000-000003000000}"/>
  <mergeCells count="18">
    <mergeCell ref="A1:M1"/>
    <mergeCell ref="A2:M2"/>
    <mergeCell ref="A4:M4"/>
    <mergeCell ref="A5:B5"/>
    <mergeCell ref="H5:J5"/>
    <mergeCell ref="K5:L5"/>
    <mergeCell ref="K7:L7"/>
    <mergeCell ref="M7:M8"/>
    <mergeCell ref="A6:B6"/>
    <mergeCell ref="H6:J6"/>
    <mergeCell ref="K6:L6"/>
    <mergeCell ref="A7:A8"/>
    <mergeCell ref="B7:B8"/>
    <mergeCell ref="C7:C8"/>
    <mergeCell ref="D7:D8"/>
    <mergeCell ref="E7:F7"/>
    <mergeCell ref="G7:H7"/>
    <mergeCell ref="I7:J7"/>
  </mergeCells>
  <pageMargins left="0.59055118110236227" right="0.19685039370078741" top="0.39370078740157483" bottom="0.39370078740157483" header="0.43307086614173229" footer="0.15748031496062992"/>
  <pageSetup paperSize="9" scale="91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25"/>
  <sheetViews>
    <sheetView tabSelected="1" zoomScale="115" zoomScaleNormal="115" zoomScaleSheetLayoutView="100" workbookViewId="0">
      <selection activeCell="J12" sqref="J12"/>
    </sheetView>
  </sheetViews>
  <sheetFormatPr defaultRowHeight="15.75"/>
  <cols>
    <col min="1" max="1" width="3.375" style="21" customWidth="1"/>
    <col min="2" max="2" width="17" style="21" customWidth="1"/>
    <col min="3" max="3" width="45.375" style="21" customWidth="1"/>
    <col min="4" max="4" width="16.625" style="21" customWidth="1"/>
    <col min="5" max="5" width="10.375" style="21" customWidth="1"/>
    <col min="6" max="6" width="10.875" style="21" customWidth="1"/>
    <col min="7" max="7" width="10.625" style="21" customWidth="1"/>
    <col min="8" max="8" width="18" style="21" customWidth="1"/>
    <col min="9" max="9" width="11.625" style="21" customWidth="1"/>
    <col min="10" max="10" width="16.875" style="21" customWidth="1"/>
    <col min="11" max="256" width="9.125" style="21"/>
    <col min="257" max="257" width="3.375" style="21" customWidth="1"/>
    <col min="258" max="258" width="14.75" style="21" customWidth="1"/>
    <col min="259" max="259" width="46.125" style="21" customWidth="1"/>
    <col min="260" max="260" width="17.375" style="21" customWidth="1"/>
    <col min="261" max="261" width="10.375" style="21" customWidth="1"/>
    <col min="262" max="262" width="9.75" style="21" customWidth="1"/>
    <col min="263" max="263" width="10.625" style="21" customWidth="1"/>
    <col min="264" max="264" width="17.125" style="21" customWidth="1"/>
    <col min="265" max="265" width="11.625" style="21" customWidth="1"/>
    <col min="266" max="266" width="10.625" style="21" customWidth="1"/>
    <col min="267" max="512" width="9.125" style="21"/>
    <col min="513" max="513" width="3.375" style="21" customWidth="1"/>
    <col min="514" max="514" width="14.75" style="21" customWidth="1"/>
    <col min="515" max="515" width="46.125" style="21" customWidth="1"/>
    <col min="516" max="516" width="17.375" style="21" customWidth="1"/>
    <col min="517" max="517" width="10.375" style="21" customWidth="1"/>
    <col min="518" max="518" width="9.75" style="21" customWidth="1"/>
    <col min="519" max="519" width="10.625" style="21" customWidth="1"/>
    <col min="520" max="520" width="17.125" style="21" customWidth="1"/>
    <col min="521" max="521" width="11.625" style="21" customWidth="1"/>
    <col min="522" max="522" width="10.625" style="21" customWidth="1"/>
    <col min="523" max="768" width="9.125" style="21"/>
    <col min="769" max="769" width="3.375" style="21" customWidth="1"/>
    <col min="770" max="770" width="14.75" style="21" customWidth="1"/>
    <col min="771" max="771" width="46.125" style="21" customWidth="1"/>
    <col min="772" max="772" width="17.375" style="21" customWidth="1"/>
    <col min="773" max="773" width="10.375" style="21" customWidth="1"/>
    <col min="774" max="774" width="9.75" style="21" customWidth="1"/>
    <col min="775" max="775" width="10.625" style="21" customWidth="1"/>
    <col min="776" max="776" width="17.125" style="21" customWidth="1"/>
    <col min="777" max="777" width="11.625" style="21" customWidth="1"/>
    <col min="778" max="778" width="10.625" style="21" customWidth="1"/>
    <col min="779" max="1024" width="9.125" style="21"/>
    <col min="1025" max="1025" width="3.375" style="21" customWidth="1"/>
    <col min="1026" max="1026" width="14.75" style="21" customWidth="1"/>
    <col min="1027" max="1027" width="46.125" style="21" customWidth="1"/>
    <col min="1028" max="1028" width="17.375" style="21" customWidth="1"/>
    <col min="1029" max="1029" width="10.375" style="21" customWidth="1"/>
    <col min="1030" max="1030" width="9.75" style="21" customWidth="1"/>
    <col min="1031" max="1031" width="10.625" style="21" customWidth="1"/>
    <col min="1032" max="1032" width="17.125" style="21" customWidth="1"/>
    <col min="1033" max="1033" width="11.625" style="21" customWidth="1"/>
    <col min="1034" max="1034" width="10.625" style="21" customWidth="1"/>
    <col min="1035" max="1280" width="9.125" style="21"/>
    <col min="1281" max="1281" width="3.375" style="21" customWidth="1"/>
    <col min="1282" max="1282" width="14.75" style="21" customWidth="1"/>
    <col min="1283" max="1283" width="46.125" style="21" customWidth="1"/>
    <col min="1284" max="1284" width="17.375" style="21" customWidth="1"/>
    <col min="1285" max="1285" width="10.375" style="21" customWidth="1"/>
    <col min="1286" max="1286" width="9.75" style="21" customWidth="1"/>
    <col min="1287" max="1287" width="10.625" style="21" customWidth="1"/>
    <col min="1288" max="1288" width="17.125" style="21" customWidth="1"/>
    <col min="1289" max="1289" width="11.625" style="21" customWidth="1"/>
    <col min="1290" max="1290" width="10.625" style="21" customWidth="1"/>
    <col min="1291" max="1536" width="9.125" style="21"/>
    <col min="1537" max="1537" width="3.375" style="21" customWidth="1"/>
    <col min="1538" max="1538" width="14.75" style="21" customWidth="1"/>
    <col min="1539" max="1539" width="46.125" style="21" customWidth="1"/>
    <col min="1540" max="1540" width="17.375" style="21" customWidth="1"/>
    <col min="1541" max="1541" width="10.375" style="21" customWidth="1"/>
    <col min="1542" max="1542" width="9.75" style="21" customWidth="1"/>
    <col min="1543" max="1543" width="10.625" style="21" customWidth="1"/>
    <col min="1544" max="1544" width="17.125" style="21" customWidth="1"/>
    <col min="1545" max="1545" width="11.625" style="21" customWidth="1"/>
    <col min="1546" max="1546" width="10.625" style="21" customWidth="1"/>
    <col min="1547" max="1792" width="9.125" style="21"/>
    <col min="1793" max="1793" width="3.375" style="21" customWidth="1"/>
    <col min="1794" max="1794" width="14.75" style="21" customWidth="1"/>
    <col min="1795" max="1795" width="46.125" style="21" customWidth="1"/>
    <col min="1796" max="1796" width="17.375" style="21" customWidth="1"/>
    <col min="1797" max="1797" width="10.375" style="21" customWidth="1"/>
    <col min="1798" max="1798" width="9.75" style="21" customWidth="1"/>
    <col min="1799" max="1799" width="10.625" style="21" customWidth="1"/>
    <col min="1800" max="1800" width="17.125" style="21" customWidth="1"/>
    <col min="1801" max="1801" width="11.625" style="21" customWidth="1"/>
    <col min="1802" max="1802" width="10.625" style="21" customWidth="1"/>
    <col min="1803" max="2048" width="9.125" style="21"/>
    <col min="2049" max="2049" width="3.375" style="21" customWidth="1"/>
    <col min="2050" max="2050" width="14.75" style="21" customWidth="1"/>
    <col min="2051" max="2051" width="46.125" style="21" customWidth="1"/>
    <col min="2052" max="2052" width="17.375" style="21" customWidth="1"/>
    <col min="2053" max="2053" width="10.375" style="21" customWidth="1"/>
    <col min="2054" max="2054" width="9.75" style="21" customWidth="1"/>
    <col min="2055" max="2055" width="10.625" style="21" customWidth="1"/>
    <col min="2056" max="2056" width="17.125" style="21" customWidth="1"/>
    <col min="2057" max="2057" width="11.625" style="21" customWidth="1"/>
    <col min="2058" max="2058" width="10.625" style="21" customWidth="1"/>
    <col min="2059" max="2304" width="9.125" style="21"/>
    <col min="2305" max="2305" width="3.375" style="21" customWidth="1"/>
    <col min="2306" max="2306" width="14.75" style="21" customWidth="1"/>
    <col min="2307" max="2307" width="46.125" style="21" customWidth="1"/>
    <col min="2308" max="2308" width="17.375" style="21" customWidth="1"/>
    <col min="2309" max="2309" width="10.375" style="21" customWidth="1"/>
    <col min="2310" max="2310" width="9.75" style="21" customWidth="1"/>
    <col min="2311" max="2311" width="10.625" style="21" customWidth="1"/>
    <col min="2312" max="2312" width="17.125" style="21" customWidth="1"/>
    <col min="2313" max="2313" width="11.625" style="21" customWidth="1"/>
    <col min="2314" max="2314" width="10.625" style="21" customWidth="1"/>
    <col min="2315" max="2560" width="9.125" style="21"/>
    <col min="2561" max="2561" width="3.375" style="21" customWidth="1"/>
    <col min="2562" max="2562" width="14.75" style="21" customWidth="1"/>
    <col min="2563" max="2563" width="46.125" style="21" customWidth="1"/>
    <col min="2564" max="2564" width="17.375" style="21" customWidth="1"/>
    <col min="2565" max="2565" width="10.375" style="21" customWidth="1"/>
    <col min="2566" max="2566" width="9.75" style="21" customWidth="1"/>
    <col min="2567" max="2567" width="10.625" style="21" customWidth="1"/>
    <col min="2568" max="2568" width="17.125" style="21" customWidth="1"/>
    <col min="2569" max="2569" width="11.625" style="21" customWidth="1"/>
    <col min="2570" max="2570" width="10.625" style="21" customWidth="1"/>
    <col min="2571" max="2816" width="9.125" style="21"/>
    <col min="2817" max="2817" width="3.375" style="21" customWidth="1"/>
    <col min="2818" max="2818" width="14.75" style="21" customWidth="1"/>
    <col min="2819" max="2819" width="46.125" style="21" customWidth="1"/>
    <col min="2820" max="2820" width="17.375" style="21" customWidth="1"/>
    <col min="2821" max="2821" width="10.375" style="21" customWidth="1"/>
    <col min="2822" max="2822" width="9.75" style="21" customWidth="1"/>
    <col min="2823" max="2823" width="10.625" style="21" customWidth="1"/>
    <col min="2824" max="2824" width="17.125" style="21" customWidth="1"/>
    <col min="2825" max="2825" width="11.625" style="21" customWidth="1"/>
    <col min="2826" max="2826" width="10.625" style="21" customWidth="1"/>
    <col min="2827" max="3072" width="9.125" style="21"/>
    <col min="3073" max="3073" width="3.375" style="21" customWidth="1"/>
    <col min="3074" max="3074" width="14.75" style="21" customWidth="1"/>
    <col min="3075" max="3075" width="46.125" style="21" customWidth="1"/>
    <col min="3076" max="3076" width="17.375" style="21" customWidth="1"/>
    <col min="3077" max="3077" width="10.375" style="21" customWidth="1"/>
    <col min="3078" max="3078" width="9.75" style="21" customWidth="1"/>
    <col min="3079" max="3079" width="10.625" style="21" customWidth="1"/>
    <col min="3080" max="3080" width="17.125" style="21" customWidth="1"/>
    <col min="3081" max="3081" width="11.625" style="21" customWidth="1"/>
    <col min="3082" max="3082" width="10.625" style="21" customWidth="1"/>
    <col min="3083" max="3328" width="9.125" style="21"/>
    <col min="3329" max="3329" width="3.375" style="21" customWidth="1"/>
    <col min="3330" max="3330" width="14.75" style="21" customWidth="1"/>
    <col min="3331" max="3331" width="46.125" style="21" customWidth="1"/>
    <col min="3332" max="3332" width="17.375" style="21" customWidth="1"/>
    <col min="3333" max="3333" width="10.375" style="21" customWidth="1"/>
    <col min="3334" max="3334" width="9.75" style="21" customWidth="1"/>
    <col min="3335" max="3335" width="10.625" style="21" customWidth="1"/>
    <col min="3336" max="3336" width="17.125" style="21" customWidth="1"/>
    <col min="3337" max="3337" width="11.625" style="21" customWidth="1"/>
    <col min="3338" max="3338" width="10.625" style="21" customWidth="1"/>
    <col min="3339" max="3584" width="9.125" style="21"/>
    <col min="3585" max="3585" width="3.375" style="21" customWidth="1"/>
    <col min="3586" max="3586" width="14.75" style="21" customWidth="1"/>
    <col min="3587" max="3587" width="46.125" style="21" customWidth="1"/>
    <col min="3588" max="3588" width="17.375" style="21" customWidth="1"/>
    <col min="3589" max="3589" width="10.375" style="21" customWidth="1"/>
    <col min="3590" max="3590" width="9.75" style="21" customWidth="1"/>
    <col min="3591" max="3591" width="10.625" style="21" customWidth="1"/>
    <col min="3592" max="3592" width="17.125" style="21" customWidth="1"/>
    <col min="3593" max="3593" width="11.625" style="21" customWidth="1"/>
    <col min="3594" max="3594" width="10.625" style="21" customWidth="1"/>
    <col min="3595" max="3840" width="9.125" style="21"/>
    <col min="3841" max="3841" width="3.375" style="21" customWidth="1"/>
    <col min="3842" max="3842" width="14.75" style="21" customWidth="1"/>
    <col min="3843" max="3843" width="46.125" style="21" customWidth="1"/>
    <col min="3844" max="3844" width="17.375" style="21" customWidth="1"/>
    <col min="3845" max="3845" width="10.375" style="21" customWidth="1"/>
    <col min="3846" max="3846" width="9.75" style="21" customWidth="1"/>
    <col min="3847" max="3847" width="10.625" style="21" customWidth="1"/>
    <col min="3848" max="3848" width="17.125" style="21" customWidth="1"/>
    <col min="3849" max="3849" width="11.625" style="21" customWidth="1"/>
    <col min="3850" max="3850" width="10.625" style="21" customWidth="1"/>
    <col min="3851" max="4096" width="9.125" style="21"/>
    <col min="4097" max="4097" width="3.375" style="21" customWidth="1"/>
    <col min="4098" max="4098" width="14.75" style="21" customWidth="1"/>
    <col min="4099" max="4099" width="46.125" style="21" customWidth="1"/>
    <col min="4100" max="4100" width="17.375" style="21" customWidth="1"/>
    <col min="4101" max="4101" width="10.375" style="21" customWidth="1"/>
    <col min="4102" max="4102" width="9.75" style="21" customWidth="1"/>
    <col min="4103" max="4103" width="10.625" style="21" customWidth="1"/>
    <col min="4104" max="4104" width="17.125" style="21" customWidth="1"/>
    <col min="4105" max="4105" width="11.625" style="21" customWidth="1"/>
    <col min="4106" max="4106" width="10.625" style="21" customWidth="1"/>
    <col min="4107" max="4352" width="9.125" style="21"/>
    <col min="4353" max="4353" width="3.375" style="21" customWidth="1"/>
    <col min="4354" max="4354" width="14.75" style="21" customWidth="1"/>
    <col min="4355" max="4355" width="46.125" style="21" customWidth="1"/>
    <col min="4356" max="4356" width="17.375" style="21" customWidth="1"/>
    <col min="4357" max="4357" width="10.375" style="21" customWidth="1"/>
    <col min="4358" max="4358" width="9.75" style="21" customWidth="1"/>
    <col min="4359" max="4359" width="10.625" style="21" customWidth="1"/>
    <col min="4360" max="4360" width="17.125" style="21" customWidth="1"/>
    <col min="4361" max="4361" width="11.625" style="21" customWidth="1"/>
    <col min="4362" max="4362" width="10.625" style="21" customWidth="1"/>
    <col min="4363" max="4608" width="9.125" style="21"/>
    <col min="4609" max="4609" width="3.375" style="21" customWidth="1"/>
    <col min="4610" max="4610" width="14.75" style="21" customWidth="1"/>
    <col min="4611" max="4611" width="46.125" style="21" customWidth="1"/>
    <col min="4612" max="4612" width="17.375" style="21" customWidth="1"/>
    <col min="4613" max="4613" width="10.375" style="21" customWidth="1"/>
    <col min="4614" max="4614" width="9.75" style="21" customWidth="1"/>
    <col min="4615" max="4615" width="10.625" style="21" customWidth="1"/>
    <col min="4616" max="4616" width="17.125" style="21" customWidth="1"/>
    <col min="4617" max="4617" width="11.625" style="21" customWidth="1"/>
    <col min="4618" max="4618" width="10.625" style="21" customWidth="1"/>
    <col min="4619" max="4864" width="9.125" style="21"/>
    <col min="4865" max="4865" width="3.375" style="21" customWidth="1"/>
    <col min="4866" max="4866" width="14.75" style="21" customWidth="1"/>
    <col min="4867" max="4867" width="46.125" style="21" customWidth="1"/>
    <col min="4868" max="4868" width="17.375" style="21" customWidth="1"/>
    <col min="4869" max="4869" width="10.375" style="21" customWidth="1"/>
    <col min="4870" max="4870" width="9.75" style="21" customWidth="1"/>
    <col min="4871" max="4871" width="10.625" style="21" customWidth="1"/>
    <col min="4872" max="4872" width="17.125" style="21" customWidth="1"/>
    <col min="4873" max="4873" width="11.625" style="21" customWidth="1"/>
    <col min="4874" max="4874" width="10.625" style="21" customWidth="1"/>
    <col min="4875" max="5120" width="9.125" style="21"/>
    <col min="5121" max="5121" width="3.375" style="21" customWidth="1"/>
    <col min="5122" max="5122" width="14.75" style="21" customWidth="1"/>
    <col min="5123" max="5123" width="46.125" style="21" customWidth="1"/>
    <col min="5124" max="5124" width="17.375" style="21" customWidth="1"/>
    <col min="5125" max="5125" width="10.375" style="21" customWidth="1"/>
    <col min="5126" max="5126" width="9.75" style="21" customWidth="1"/>
    <col min="5127" max="5127" width="10.625" style="21" customWidth="1"/>
    <col min="5128" max="5128" width="17.125" style="21" customWidth="1"/>
    <col min="5129" max="5129" width="11.625" style="21" customWidth="1"/>
    <col min="5130" max="5130" width="10.625" style="21" customWidth="1"/>
    <col min="5131" max="5376" width="9.125" style="21"/>
    <col min="5377" max="5377" width="3.375" style="21" customWidth="1"/>
    <col min="5378" max="5378" width="14.75" style="21" customWidth="1"/>
    <col min="5379" max="5379" width="46.125" style="21" customWidth="1"/>
    <col min="5380" max="5380" width="17.375" style="21" customWidth="1"/>
    <col min="5381" max="5381" width="10.375" style="21" customWidth="1"/>
    <col min="5382" max="5382" width="9.75" style="21" customWidth="1"/>
    <col min="5383" max="5383" width="10.625" style="21" customWidth="1"/>
    <col min="5384" max="5384" width="17.125" style="21" customWidth="1"/>
    <col min="5385" max="5385" width="11.625" style="21" customWidth="1"/>
    <col min="5386" max="5386" width="10.625" style="21" customWidth="1"/>
    <col min="5387" max="5632" width="9.125" style="21"/>
    <col min="5633" max="5633" width="3.375" style="21" customWidth="1"/>
    <col min="5634" max="5634" width="14.75" style="21" customWidth="1"/>
    <col min="5635" max="5635" width="46.125" style="21" customWidth="1"/>
    <col min="5636" max="5636" width="17.375" style="21" customWidth="1"/>
    <col min="5637" max="5637" width="10.375" style="21" customWidth="1"/>
    <col min="5638" max="5638" width="9.75" style="21" customWidth="1"/>
    <col min="5639" max="5639" width="10.625" style="21" customWidth="1"/>
    <col min="5640" max="5640" width="17.125" style="21" customWidth="1"/>
    <col min="5641" max="5641" width="11.625" style="21" customWidth="1"/>
    <col min="5642" max="5642" width="10.625" style="21" customWidth="1"/>
    <col min="5643" max="5888" width="9.125" style="21"/>
    <col min="5889" max="5889" width="3.375" style="21" customWidth="1"/>
    <col min="5890" max="5890" width="14.75" style="21" customWidth="1"/>
    <col min="5891" max="5891" width="46.125" style="21" customWidth="1"/>
    <col min="5892" max="5892" width="17.375" style="21" customWidth="1"/>
    <col min="5893" max="5893" width="10.375" style="21" customWidth="1"/>
    <col min="5894" max="5894" width="9.75" style="21" customWidth="1"/>
    <col min="5895" max="5895" width="10.625" style="21" customWidth="1"/>
    <col min="5896" max="5896" width="17.125" style="21" customWidth="1"/>
    <col min="5897" max="5897" width="11.625" style="21" customWidth="1"/>
    <col min="5898" max="5898" width="10.625" style="21" customWidth="1"/>
    <col min="5899" max="6144" width="9.125" style="21"/>
    <col min="6145" max="6145" width="3.375" style="21" customWidth="1"/>
    <col min="6146" max="6146" width="14.75" style="21" customWidth="1"/>
    <col min="6147" max="6147" width="46.125" style="21" customWidth="1"/>
    <col min="6148" max="6148" width="17.375" style="21" customWidth="1"/>
    <col min="6149" max="6149" width="10.375" style="21" customWidth="1"/>
    <col min="6150" max="6150" width="9.75" style="21" customWidth="1"/>
    <col min="6151" max="6151" width="10.625" style="21" customWidth="1"/>
    <col min="6152" max="6152" width="17.125" style="21" customWidth="1"/>
    <col min="6153" max="6153" width="11.625" style="21" customWidth="1"/>
    <col min="6154" max="6154" width="10.625" style="21" customWidth="1"/>
    <col min="6155" max="6400" width="9.125" style="21"/>
    <col min="6401" max="6401" width="3.375" style="21" customWidth="1"/>
    <col min="6402" max="6402" width="14.75" style="21" customWidth="1"/>
    <col min="6403" max="6403" width="46.125" style="21" customWidth="1"/>
    <col min="6404" max="6404" width="17.375" style="21" customWidth="1"/>
    <col min="6405" max="6405" width="10.375" style="21" customWidth="1"/>
    <col min="6406" max="6406" width="9.75" style="21" customWidth="1"/>
    <col min="6407" max="6407" width="10.625" style="21" customWidth="1"/>
    <col min="6408" max="6408" width="17.125" style="21" customWidth="1"/>
    <col min="6409" max="6409" width="11.625" style="21" customWidth="1"/>
    <col min="6410" max="6410" width="10.625" style="21" customWidth="1"/>
    <col min="6411" max="6656" width="9.125" style="21"/>
    <col min="6657" max="6657" width="3.375" style="21" customWidth="1"/>
    <col min="6658" max="6658" width="14.75" style="21" customWidth="1"/>
    <col min="6659" max="6659" width="46.125" style="21" customWidth="1"/>
    <col min="6660" max="6660" width="17.375" style="21" customWidth="1"/>
    <col min="6661" max="6661" width="10.375" style="21" customWidth="1"/>
    <col min="6662" max="6662" width="9.75" style="21" customWidth="1"/>
    <col min="6663" max="6663" width="10.625" style="21" customWidth="1"/>
    <col min="6664" max="6664" width="17.125" style="21" customWidth="1"/>
    <col min="6665" max="6665" width="11.625" style="21" customWidth="1"/>
    <col min="6666" max="6666" width="10.625" style="21" customWidth="1"/>
    <col min="6667" max="6912" width="9.125" style="21"/>
    <col min="6913" max="6913" width="3.375" style="21" customWidth="1"/>
    <col min="6914" max="6914" width="14.75" style="21" customWidth="1"/>
    <col min="6915" max="6915" width="46.125" style="21" customWidth="1"/>
    <col min="6916" max="6916" width="17.375" style="21" customWidth="1"/>
    <col min="6917" max="6917" width="10.375" style="21" customWidth="1"/>
    <col min="6918" max="6918" width="9.75" style="21" customWidth="1"/>
    <col min="6919" max="6919" width="10.625" style="21" customWidth="1"/>
    <col min="6920" max="6920" width="17.125" style="21" customWidth="1"/>
    <col min="6921" max="6921" width="11.625" style="21" customWidth="1"/>
    <col min="6922" max="6922" width="10.625" style="21" customWidth="1"/>
    <col min="6923" max="7168" width="9.125" style="21"/>
    <col min="7169" max="7169" width="3.375" style="21" customWidth="1"/>
    <col min="7170" max="7170" width="14.75" style="21" customWidth="1"/>
    <col min="7171" max="7171" width="46.125" style="21" customWidth="1"/>
    <col min="7172" max="7172" width="17.375" style="21" customWidth="1"/>
    <col min="7173" max="7173" width="10.375" style="21" customWidth="1"/>
    <col min="7174" max="7174" width="9.75" style="21" customWidth="1"/>
    <col min="7175" max="7175" width="10.625" style="21" customWidth="1"/>
    <col min="7176" max="7176" width="17.125" style="21" customWidth="1"/>
    <col min="7177" max="7177" width="11.625" style="21" customWidth="1"/>
    <col min="7178" max="7178" width="10.625" style="21" customWidth="1"/>
    <col min="7179" max="7424" width="9.125" style="21"/>
    <col min="7425" max="7425" width="3.375" style="21" customWidth="1"/>
    <col min="7426" max="7426" width="14.75" style="21" customWidth="1"/>
    <col min="7427" max="7427" width="46.125" style="21" customWidth="1"/>
    <col min="7428" max="7428" width="17.375" style="21" customWidth="1"/>
    <col min="7429" max="7429" width="10.375" style="21" customWidth="1"/>
    <col min="7430" max="7430" width="9.75" style="21" customWidth="1"/>
    <col min="7431" max="7431" width="10.625" style="21" customWidth="1"/>
    <col min="7432" max="7432" width="17.125" style="21" customWidth="1"/>
    <col min="7433" max="7433" width="11.625" style="21" customWidth="1"/>
    <col min="7434" max="7434" width="10.625" style="21" customWidth="1"/>
    <col min="7435" max="7680" width="9.125" style="21"/>
    <col min="7681" max="7681" width="3.375" style="21" customWidth="1"/>
    <col min="7682" max="7682" width="14.75" style="21" customWidth="1"/>
    <col min="7683" max="7683" width="46.125" style="21" customWidth="1"/>
    <col min="7684" max="7684" width="17.375" style="21" customWidth="1"/>
    <col min="7685" max="7685" width="10.375" style="21" customWidth="1"/>
    <col min="7686" max="7686" width="9.75" style="21" customWidth="1"/>
    <col min="7687" max="7687" width="10.625" style="21" customWidth="1"/>
    <col min="7688" max="7688" width="17.125" style="21" customWidth="1"/>
    <col min="7689" max="7689" width="11.625" style="21" customWidth="1"/>
    <col min="7690" max="7690" width="10.625" style="21" customWidth="1"/>
    <col min="7691" max="7936" width="9.125" style="21"/>
    <col min="7937" max="7937" width="3.375" style="21" customWidth="1"/>
    <col min="7938" max="7938" width="14.75" style="21" customWidth="1"/>
    <col min="7939" max="7939" width="46.125" style="21" customWidth="1"/>
    <col min="7940" max="7940" width="17.375" style="21" customWidth="1"/>
    <col min="7941" max="7941" width="10.375" style="21" customWidth="1"/>
    <col min="7942" max="7942" width="9.75" style="21" customWidth="1"/>
    <col min="7943" max="7943" width="10.625" style="21" customWidth="1"/>
    <col min="7944" max="7944" width="17.125" style="21" customWidth="1"/>
    <col min="7945" max="7945" width="11.625" style="21" customWidth="1"/>
    <col min="7946" max="7946" width="10.625" style="21" customWidth="1"/>
    <col min="7947" max="8192" width="9.125" style="21"/>
    <col min="8193" max="8193" width="3.375" style="21" customWidth="1"/>
    <col min="8194" max="8194" width="14.75" style="21" customWidth="1"/>
    <col min="8195" max="8195" width="46.125" style="21" customWidth="1"/>
    <col min="8196" max="8196" width="17.375" style="21" customWidth="1"/>
    <col min="8197" max="8197" width="10.375" style="21" customWidth="1"/>
    <col min="8198" max="8198" width="9.75" style="21" customWidth="1"/>
    <col min="8199" max="8199" width="10.625" style="21" customWidth="1"/>
    <col min="8200" max="8200" width="17.125" style="21" customWidth="1"/>
    <col min="8201" max="8201" width="11.625" style="21" customWidth="1"/>
    <col min="8202" max="8202" width="10.625" style="21" customWidth="1"/>
    <col min="8203" max="8448" width="9.125" style="21"/>
    <col min="8449" max="8449" width="3.375" style="21" customWidth="1"/>
    <col min="8450" max="8450" width="14.75" style="21" customWidth="1"/>
    <col min="8451" max="8451" width="46.125" style="21" customWidth="1"/>
    <col min="8452" max="8452" width="17.375" style="21" customWidth="1"/>
    <col min="8453" max="8453" width="10.375" style="21" customWidth="1"/>
    <col min="8454" max="8454" width="9.75" style="21" customWidth="1"/>
    <col min="8455" max="8455" width="10.625" style="21" customWidth="1"/>
    <col min="8456" max="8456" width="17.125" style="21" customWidth="1"/>
    <col min="8457" max="8457" width="11.625" style="21" customWidth="1"/>
    <col min="8458" max="8458" width="10.625" style="21" customWidth="1"/>
    <col min="8459" max="8704" width="9.125" style="21"/>
    <col min="8705" max="8705" width="3.375" style="21" customWidth="1"/>
    <col min="8706" max="8706" width="14.75" style="21" customWidth="1"/>
    <col min="8707" max="8707" width="46.125" style="21" customWidth="1"/>
    <col min="8708" max="8708" width="17.375" style="21" customWidth="1"/>
    <col min="8709" max="8709" width="10.375" style="21" customWidth="1"/>
    <col min="8710" max="8710" width="9.75" style="21" customWidth="1"/>
    <col min="8711" max="8711" width="10.625" style="21" customWidth="1"/>
    <col min="8712" max="8712" width="17.125" style="21" customWidth="1"/>
    <col min="8713" max="8713" width="11.625" style="21" customWidth="1"/>
    <col min="8714" max="8714" width="10.625" style="21" customWidth="1"/>
    <col min="8715" max="8960" width="9.125" style="21"/>
    <col min="8961" max="8961" width="3.375" style="21" customWidth="1"/>
    <col min="8962" max="8962" width="14.75" style="21" customWidth="1"/>
    <col min="8963" max="8963" width="46.125" style="21" customWidth="1"/>
    <col min="8964" max="8964" width="17.375" style="21" customWidth="1"/>
    <col min="8965" max="8965" width="10.375" style="21" customWidth="1"/>
    <col min="8966" max="8966" width="9.75" style="21" customWidth="1"/>
    <col min="8967" max="8967" width="10.625" style="21" customWidth="1"/>
    <col min="8968" max="8968" width="17.125" style="21" customWidth="1"/>
    <col min="8969" max="8969" width="11.625" style="21" customWidth="1"/>
    <col min="8970" max="8970" width="10.625" style="21" customWidth="1"/>
    <col min="8971" max="9216" width="9.125" style="21"/>
    <col min="9217" max="9217" width="3.375" style="21" customWidth="1"/>
    <col min="9218" max="9218" width="14.75" style="21" customWidth="1"/>
    <col min="9219" max="9219" width="46.125" style="21" customWidth="1"/>
    <col min="9220" max="9220" width="17.375" style="21" customWidth="1"/>
    <col min="9221" max="9221" width="10.375" style="21" customWidth="1"/>
    <col min="9222" max="9222" width="9.75" style="21" customWidth="1"/>
    <col min="9223" max="9223" width="10.625" style="21" customWidth="1"/>
    <col min="9224" max="9224" width="17.125" style="21" customWidth="1"/>
    <col min="9225" max="9225" width="11.625" style="21" customWidth="1"/>
    <col min="9226" max="9226" width="10.625" style="21" customWidth="1"/>
    <col min="9227" max="9472" width="9.125" style="21"/>
    <col min="9473" max="9473" width="3.375" style="21" customWidth="1"/>
    <col min="9474" max="9474" width="14.75" style="21" customWidth="1"/>
    <col min="9475" max="9475" width="46.125" style="21" customWidth="1"/>
    <col min="9476" max="9476" width="17.375" style="21" customWidth="1"/>
    <col min="9477" max="9477" width="10.375" style="21" customWidth="1"/>
    <col min="9478" max="9478" width="9.75" style="21" customWidth="1"/>
    <col min="9479" max="9479" width="10.625" style="21" customWidth="1"/>
    <col min="9480" max="9480" width="17.125" style="21" customWidth="1"/>
    <col min="9481" max="9481" width="11.625" style="21" customWidth="1"/>
    <col min="9482" max="9482" width="10.625" style="21" customWidth="1"/>
    <col min="9483" max="9728" width="9.125" style="21"/>
    <col min="9729" max="9729" width="3.375" style="21" customWidth="1"/>
    <col min="9730" max="9730" width="14.75" style="21" customWidth="1"/>
    <col min="9731" max="9731" width="46.125" style="21" customWidth="1"/>
    <col min="9732" max="9732" width="17.375" style="21" customWidth="1"/>
    <col min="9733" max="9733" width="10.375" style="21" customWidth="1"/>
    <col min="9734" max="9734" width="9.75" style="21" customWidth="1"/>
    <col min="9735" max="9735" width="10.625" style="21" customWidth="1"/>
    <col min="9736" max="9736" width="17.125" style="21" customWidth="1"/>
    <col min="9737" max="9737" width="11.625" style="21" customWidth="1"/>
    <col min="9738" max="9738" width="10.625" style="21" customWidth="1"/>
    <col min="9739" max="9984" width="9.125" style="21"/>
    <col min="9985" max="9985" width="3.375" style="21" customWidth="1"/>
    <col min="9986" max="9986" width="14.75" style="21" customWidth="1"/>
    <col min="9987" max="9987" width="46.125" style="21" customWidth="1"/>
    <col min="9988" max="9988" width="17.375" style="21" customWidth="1"/>
    <col min="9989" max="9989" width="10.375" style="21" customWidth="1"/>
    <col min="9990" max="9990" width="9.75" style="21" customWidth="1"/>
    <col min="9991" max="9991" width="10.625" style="21" customWidth="1"/>
    <col min="9992" max="9992" width="17.125" style="21" customWidth="1"/>
    <col min="9993" max="9993" width="11.625" style="21" customWidth="1"/>
    <col min="9994" max="9994" width="10.625" style="21" customWidth="1"/>
    <col min="9995" max="10240" width="9.125" style="21"/>
    <col min="10241" max="10241" width="3.375" style="21" customWidth="1"/>
    <col min="10242" max="10242" width="14.75" style="21" customWidth="1"/>
    <col min="10243" max="10243" width="46.125" style="21" customWidth="1"/>
    <col min="10244" max="10244" width="17.375" style="21" customWidth="1"/>
    <col min="10245" max="10245" width="10.375" style="21" customWidth="1"/>
    <col min="10246" max="10246" width="9.75" style="21" customWidth="1"/>
    <col min="10247" max="10247" width="10.625" style="21" customWidth="1"/>
    <col min="10248" max="10248" width="17.125" style="21" customWidth="1"/>
    <col min="10249" max="10249" width="11.625" style="21" customWidth="1"/>
    <col min="10250" max="10250" width="10.625" style="21" customWidth="1"/>
    <col min="10251" max="10496" width="9.125" style="21"/>
    <col min="10497" max="10497" width="3.375" style="21" customWidth="1"/>
    <col min="10498" max="10498" width="14.75" style="21" customWidth="1"/>
    <col min="10499" max="10499" width="46.125" style="21" customWidth="1"/>
    <col min="10500" max="10500" width="17.375" style="21" customWidth="1"/>
    <col min="10501" max="10501" width="10.375" style="21" customWidth="1"/>
    <col min="10502" max="10502" width="9.75" style="21" customWidth="1"/>
    <col min="10503" max="10503" width="10.625" style="21" customWidth="1"/>
    <col min="10504" max="10504" width="17.125" style="21" customWidth="1"/>
    <col min="10505" max="10505" width="11.625" style="21" customWidth="1"/>
    <col min="10506" max="10506" width="10.625" style="21" customWidth="1"/>
    <col min="10507" max="10752" width="9.125" style="21"/>
    <col min="10753" max="10753" width="3.375" style="21" customWidth="1"/>
    <col min="10754" max="10754" width="14.75" style="21" customWidth="1"/>
    <col min="10755" max="10755" width="46.125" style="21" customWidth="1"/>
    <col min="10756" max="10756" width="17.375" style="21" customWidth="1"/>
    <col min="10757" max="10757" width="10.375" style="21" customWidth="1"/>
    <col min="10758" max="10758" width="9.75" style="21" customWidth="1"/>
    <col min="10759" max="10759" width="10.625" style="21" customWidth="1"/>
    <col min="10760" max="10760" width="17.125" style="21" customWidth="1"/>
    <col min="10761" max="10761" width="11.625" style="21" customWidth="1"/>
    <col min="10762" max="10762" width="10.625" style="21" customWidth="1"/>
    <col min="10763" max="11008" width="9.125" style="21"/>
    <col min="11009" max="11009" width="3.375" style="21" customWidth="1"/>
    <col min="11010" max="11010" width="14.75" style="21" customWidth="1"/>
    <col min="11011" max="11011" width="46.125" style="21" customWidth="1"/>
    <col min="11012" max="11012" width="17.375" style="21" customWidth="1"/>
    <col min="11013" max="11013" width="10.375" style="21" customWidth="1"/>
    <col min="11014" max="11014" width="9.75" style="21" customWidth="1"/>
    <col min="11015" max="11015" width="10.625" style="21" customWidth="1"/>
    <col min="11016" max="11016" width="17.125" style="21" customWidth="1"/>
    <col min="11017" max="11017" width="11.625" style="21" customWidth="1"/>
    <col min="11018" max="11018" width="10.625" style="21" customWidth="1"/>
    <col min="11019" max="11264" width="9.125" style="21"/>
    <col min="11265" max="11265" width="3.375" style="21" customWidth="1"/>
    <col min="11266" max="11266" width="14.75" style="21" customWidth="1"/>
    <col min="11267" max="11267" width="46.125" style="21" customWidth="1"/>
    <col min="11268" max="11268" width="17.375" style="21" customWidth="1"/>
    <col min="11269" max="11269" width="10.375" style="21" customWidth="1"/>
    <col min="11270" max="11270" width="9.75" style="21" customWidth="1"/>
    <col min="11271" max="11271" width="10.625" style="21" customWidth="1"/>
    <col min="11272" max="11272" width="17.125" style="21" customWidth="1"/>
    <col min="11273" max="11273" width="11.625" style="21" customWidth="1"/>
    <col min="11274" max="11274" width="10.625" style="21" customWidth="1"/>
    <col min="11275" max="11520" width="9.125" style="21"/>
    <col min="11521" max="11521" width="3.375" style="21" customWidth="1"/>
    <col min="11522" max="11522" width="14.75" style="21" customWidth="1"/>
    <col min="11523" max="11523" width="46.125" style="21" customWidth="1"/>
    <col min="11524" max="11524" width="17.375" style="21" customWidth="1"/>
    <col min="11525" max="11525" width="10.375" style="21" customWidth="1"/>
    <col min="11526" max="11526" width="9.75" style="21" customWidth="1"/>
    <col min="11527" max="11527" width="10.625" style="21" customWidth="1"/>
    <col min="11528" max="11528" width="17.125" style="21" customWidth="1"/>
    <col min="11529" max="11529" width="11.625" style="21" customWidth="1"/>
    <col min="11530" max="11530" width="10.625" style="21" customWidth="1"/>
    <col min="11531" max="11776" width="9.125" style="21"/>
    <col min="11777" max="11777" width="3.375" style="21" customWidth="1"/>
    <col min="11778" max="11778" width="14.75" style="21" customWidth="1"/>
    <col min="11779" max="11779" width="46.125" style="21" customWidth="1"/>
    <col min="11780" max="11780" width="17.375" style="21" customWidth="1"/>
    <col min="11781" max="11781" width="10.375" style="21" customWidth="1"/>
    <col min="11782" max="11782" width="9.75" style="21" customWidth="1"/>
    <col min="11783" max="11783" width="10.625" style="21" customWidth="1"/>
    <col min="11784" max="11784" width="17.125" style="21" customWidth="1"/>
    <col min="11785" max="11785" width="11.625" style="21" customWidth="1"/>
    <col min="11786" max="11786" width="10.625" style="21" customWidth="1"/>
    <col min="11787" max="12032" width="9.125" style="21"/>
    <col min="12033" max="12033" width="3.375" style="21" customWidth="1"/>
    <col min="12034" max="12034" width="14.75" style="21" customWidth="1"/>
    <col min="12035" max="12035" width="46.125" style="21" customWidth="1"/>
    <col min="12036" max="12036" width="17.375" style="21" customWidth="1"/>
    <col min="12037" max="12037" width="10.375" style="21" customWidth="1"/>
    <col min="12038" max="12038" width="9.75" style="21" customWidth="1"/>
    <col min="12039" max="12039" width="10.625" style="21" customWidth="1"/>
    <col min="12040" max="12040" width="17.125" style="21" customWidth="1"/>
    <col min="12041" max="12041" width="11.625" style="21" customWidth="1"/>
    <col min="12042" max="12042" width="10.625" style="21" customWidth="1"/>
    <col min="12043" max="12288" width="9.125" style="21"/>
    <col min="12289" max="12289" width="3.375" style="21" customWidth="1"/>
    <col min="12290" max="12290" width="14.75" style="21" customWidth="1"/>
    <col min="12291" max="12291" width="46.125" style="21" customWidth="1"/>
    <col min="12292" max="12292" width="17.375" style="21" customWidth="1"/>
    <col min="12293" max="12293" width="10.375" style="21" customWidth="1"/>
    <col min="12294" max="12294" width="9.75" style="21" customWidth="1"/>
    <col min="12295" max="12295" width="10.625" style="21" customWidth="1"/>
    <col min="12296" max="12296" width="17.125" style="21" customWidth="1"/>
    <col min="12297" max="12297" width="11.625" style="21" customWidth="1"/>
    <col min="12298" max="12298" width="10.625" style="21" customWidth="1"/>
    <col min="12299" max="12544" width="9.125" style="21"/>
    <col min="12545" max="12545" width="3.375" style="21" customWidth="1"/>
    <col min="12546" max="12546" width="14.75" style="21" customWidth="1"/>
    <col min="12547" max="12547" width="46.125" style="21" customWidth="1"/>
    <col min="12548" max="12548" width="17.375" style="21" customWidth="1"/>
    <col min="12549" max="12549" width="10.375" style="21" customWidth="1"/>
    <col min="12550" max="12550" width="9.75" style="21" customWidth="1"/>
    <col min="12551" max="12551" width="10.625" style="21" customWidth="1"/>
    <col min="12552" max="12552" width="17.125" style="21" customWidth="1"/>
    <col min="12553" max="12553" width="11.625" style="21" customWidth="1"/>
    <col min="12554" max="12554" width="10.625" style="21" customWidth="1"/>
    <col min="12555" max="12800" width="9.125" style="21"/>
    <col min="12801" max="12801" width="3.375" style="21" customWidth="1"/>
    <col min="12802" max="12802" width="14.75" style="21" customWidth="1"/>
    <col min="12803" max="12803" width="46.125" style="21" customWidth="1"/>
    <col min="12804" max="12804" width="17.375" style="21" customWidth="1"/>
    <col min="12805" max="12805" width="10.375" style="21" customWidth="1"/>
    <col min="12806" max="12806" width="9.75" style="21" customWidth="1"/>
    <col min="12807" max="12807" width="10.625" style="21" customWidth="1"/>
    <col min="12808" max="12808" width="17.125" style="21" customWidth="1"/>
    <col min="12809" max="12809" width="11.625" style="21" customWidth="1"/>
    <col min="12810" max="12810" width="10.625" style="21" customWidth="1"/>
    <col min="12811" max="13056" width="9.125" style="21"/>
    <col min="13057" max="13057" width="3.375" style="21" customWidth="1"/>
    <col min="13058" max="13058" width="14.75" style="21" customWidth="1"/>
    <col min="13059" max="13059" width="46.125" style="21" customWidth="1"/>
    <col min="13060" max="13060" width="17.375" style="21" customWidth="1"/>
    <col min="13061" max="13061" width="10.375" style="21" customWidth="1"/>
    <col min="13062" max="13062" width="9.75" style="21" customWidth="1"/>
    <col min="13063" max="13063" width="10.625" style="21" customWidth="1"/>
    <col min="13064" max="13064" width="17.125" style="21" customWidth="1"/>
    <col min="13065" max="13065" width="11.625" style="21" customWidth="1"/>
    <col min="13066" max="13066" width="10.625" style="21" customWidth="1"/>
    <col min="13067" max="13312" width="9.125" style="21"/>
    <col min="13313" max="13313" width="3.375" style="21" customWidth="1"/>
    <col min="13314" max="13314" width="14.75" style="21" customWidth="1"/>
    <col min="13315" max="13315" width="46.125" style="21" customWidth="1"/>
    <col min="13316" max="13316" width="17.375" style="21" customWidth="1"/>
    <col min="13317" max="13317" width="10.375" style="21" customWidth="1"/>
    <col min="13318" max="13318" width="9.75" style="21" customWidth="1"/>
    <col min="13319" max="13319" width="10.625" style="21" customWidth="1"/>
    <col min="13320" max="13320" width="17.125" style="21" customWidth="1"/>
    <col min="13321" max="13321" width="11.625" style="21" customWidth="1"/>
    <col min="13322" max="13322" width="10.625" style="21" customWidth="1"/>
    <col min="13323" max="13568" width="9.125" style="21"/>
    <col min="13569" max="13569" width="3.375" style="21" customWidth="1"/>
    <col min="13570" max="13570" width="14.75" style="21" customWidth="1"/>
    <col min="13571" max="13571" width="46.125" style="21" customWidth="1"/>
    <col min="13572" max="13572" width="17.375" style="21" customWidth="1"/>
    <col min="13573" max="13573" width="10.375" style="21" customWidth="1"/>
    <col min="13574" max="13574" width="9.75" style="21" customWidth="1"/>
    <col min="13575" max="13575" width="10.625" style="21" customWidth="1"/>
    <col min="13576" max="13576" width="17.125" style="21" customWidth="1"/>
    <col min="13577" max="13577" width="11.625" style="21" customWidth="1"/>
    <col min="13578" max="13578" width="10.625" style="21" customWidth="1"/>
    <col min="13579" max="13824" width="9.125" style="21"/>
    <col min="13825" max="13825" width="3.375" style="21" customWidth="1"/>
    <col min="13826" max="13826" width="14.75" style="21" customWidth="1"/>
    <col min="13827" max="13827" width="46.125" style="21" customWidth="1"/>
    <col min="13828" max="13828" width="17.375" style="21" customWidth="1"/>
    <col min="13829" max="13829" width="10.375" style="21" customWidth="1"/>
    <col min="13830" max="13830" width="9.75" style="21" customWidth="1"/>
    <col min="13831" max="13831" width="10.625" style="21" customWidth="1"/>
    <col min="13832" max="13832" width="17.125" style="21" customWidth="1"/>
    <col min="13833" max="13833" width="11.625" style="21" customWidth="1"/>
    <col min="13834" max="13834" width="10.625" style="21" customWidth="1"/>
    <col min="13835" max="14080" width="9.125" style="21"/>
    <col min="14081" max="14081" width="3.375" style="21" customWidth="1"/>
    <col min="14082" max="14082" width="14.75" style="21" customWidth="1"/>
    <col min="14083" max="14083" width="46.125" style="21" customWidth="1"/>
    <col min="14084" max="14084" width="17.375" style="21" customWidth="1"/>
    <col min="14085" max="14085" width="10.375" style="21" customWidth="1"/>
    <col min="14086" max="14086" width="9.75" style="21" customWidth="1"/>
    <col min="14087" max="14087" width="10.625" style="21" customWidth="1"/>
    <col min="14088" max="14088" width="17.125" style="21" customWidth="1"/>
    <col min="14089" max="14089" width="11.625" style="21" customWidth="1"/>
    <col min="14090" max="14090" width="10.625" style="21" customWidth="1"/>
    <col min="14091" max="14336" width="9.125" style="21"/>
    <col min="14337" max="14337" width="3.375" style="21" customWidth="1"/>
    <col min="14338" max="14338" width="14.75" style="21" customWidth="1"/>
    <col min="14339" max="14339" width="46.125" style="21" customWidth="1"/>
    <col min="14340" max="14340" width="17.375" style="21" customWidth="1"/>
    <col min="14341" max="14341" width="10.375" style="21" customWidth="1"/>
    <col min="14342" max="14342" width="9.75" style="21" customWidth="1"/>
    <col min="14343" max="14343" width="10.625" style="21" customWidth="1"/>
    <col min="14344" max="14344" width="17.125" style="21" customWidth="1"/>
    <col min="14345" max="14345" width="11.625" style="21" customWidth="1"/>
    <col min="14346" max="14346" width="10.625" style="21" customWidth="1"/>
    <col min="14347" max="14592" width="9.125" style="21"/>
    <col min="14593" max="14593" width="3.375" style="21" customWidth="1"/>
    <col min="14594" max="14594" width="14.75" style="21" customWidth="1"/>
    <col min="14595" max="14595" width="46.125" style="21" customWidth="1"/>
    <col min="14596" max="14596" width="17.375" style="21" customWidth="1"/>
    <col min="14597" max="14597" width="10.375" style="21" customWidth="1"/>
    <col min="14598" max="14598" width="9.75" style="21" customWidth="1"/>
    <col min="14599" max="14599" width="10.625" style="21" customWidth="1"/>
    <col min="14600" max="14600" width="17.125" style="21" customWidth="1"/>
    <col min="14601" max="14601" width="11.625" style="21" customWidth="1"/>
    <col min="14602" max="14602" width="10.625" style="21" customWidth="1"/>
    <col min="14603" max="14848" width="9.125" style="21"/>
    <col min="14849" max="14849" width="3.375" style="21" customWidth="1"/>
    <col min="14850" max="14850" width="14.75" style="21" customWidth="1"/>
    <col min="14851" max="14851" width="46.125" style="21" customWidth="1"/>
    <col min="14852" max="14852" width="17.375" style="21" customWidth="1"/>
    <col min="14853" max="14853" width="10.375" style="21" customWidth="1"/>
    <col min="14854" max="14854" width="9.75" style="21" customWidth="1"/>
    <col min="14855" max="14855" width="10.625" style="21" customWidth="1"/>
    <col min="14856" max="14856" width="17.125" style="21" customWidth="1"/>
    <col min="14857" max="14857" width="11.625" style="21" customWidth="1"/>
    <col min="14858" max="14858" width="10.625" style="21" customWidth="1"/>
    <col min="14859" max="15104" width="9.125" style="21"/>
    <col min="15105" max="15105" width="3.375" style="21" customWidth="1"/>
    <col min="15106" max="15106" width="14.75" style="21" customWidth="1"/>
    <col min="15107" max="15107" width="46.125" style="21" customWidth="1"/>
    <col min="15108" max="15108" width="17.375" style="21" customWidth="1"/>
    <col min="15109" max="15109" width="10.375" style="21" customWidth="1"/>
    <col min="15110" max="15110" width="9.75" style="21" customWidth="1"/>
    <col min="15111" max="15111" width="10.625" style="21" customWidth="1"/>
    <col min="15112" max="15112" width="17.125" style="21" customWidth="1"/>
    <col min="15113" max="15113" width="11.625" style="21" customWidth="1"/>
    <col min="15114" max="15114" width="10.625" style="21" customWidth="1"/>
    <col min="15115" max="15360" width="9.125" style="21"/>
    <col min="15361" max="15361" width="3.375" style="21" customWidth="1"/>
    <col min="15362" max="15362" width="14.75" style="21" customWidth="1"/>
    <col min="15363" max="15363" width="46.125" style="21" customWidth="1"/>
    <col min="15364" max="15364" width="17.375" style="21" customWidth="1"/>
    <col min="15365" max="15365" width="10.375" style="21" customWidth="1"/>
    <col min="15366" max="15366" width="9.75" style="21" customWidth="1"/>
    <col min="15367" max="15367" width="10.625" style="21" customWidth="1"/>
    <col min="15368" max="15368" width="17.125" style="21" customWidth="1"/>
    <col min="15369" max="15369" width="11.625" style="21" customWidth="1"/>
    <col min="15370" max="15370" width="10.625" style="21" customWidth="1"/>
    <col min="15371" max="15616" width="9.125" style="21"/>
    <col min="15617" max="15617" width="3.375" style="21" customWidth="1"/>
    <col min="15618" max="15618" width="14.75" style="21" customWidth="1"/>
    <col min="15619" max="15619" width="46.125" style="21" customWidth="1"/>
    <col min="15620" max="15620" width="17.375" style="21" customWidth="1"/>
    <col min="15621" max="15621" width="10.375" style="21" customWidth="1"/>
    <col min="15622" max="15622" width="9.75" style="21" customWidth="1"/>
    <col min="15623" max="15623" width="10.625" style="21" customWidth="1"/>
    <col min="15624" max="15624" width="17.125" style="21" customWidth="1"/>
    <col min="15625" max="15625" width="11.625" style="21" customWidth="1"/>
    <col min="15626" max="15626" width="10.625" style="21" customWidth="1"/>
    <col min="15627" max="15872" width="9.125" style="21"/>
    <col min="15873" max="15873" width="3.375" style="21" customWidth="1"/>
    <col min="15874" max="15874" width="14.75" style="21" customWidth="1"/>
    <col min="15875" max="15875" width="46.125" style="21" customWidth="1"/>
    <col min="15876" max="15876" width="17.375" style="21" customWidth="1"/>
    <col min="15877" max="15877" width="10.375" style="21" customWidth="1"/>
    <col min="15878" max="15878" width="9.75" style="21" customWidth="1"/>
    <col min="15879" max="15879" width="10.625" style="21" customWidth="1"/>
    <col min="15880" max="15880" width="17.125" style="21" customWidth="1"/>
    <col min="15881" max="15881" width="11.625" style="21" customWidth="1"/>
    <col min="15882" max="15882" width="10.625" style="21" customWidth="1"/>
    <col min="15883" max="16128" width="9.125" style="21"/>
    <col min="16129" max="16129" width="3.375" style="21" customWidth="1"/>
    <col min="16130" max="16130" width="14.75" style="21" customWidth="1"/>
    <col min="16131" max="16131" width="46.125" style="21" customWidth="1"/>
    <col min="16132" max="16132" width="17.375" style="21" customWidth="1"/>
    <col min="16133" max="16133" width="10.375" style="21" customWidth="1"/>
    <col min="16134" max="16134" width="9.75" style="21" customWidth="1"/>
    <col min="16135" max="16135" width="10.625" style="21" customWidth="1"/>
    <col min="16136" max="16136" width="17.125" style="21" customWidth="1"/>
    <col min="16137" max="16137" width="11.625" style="21" customWidth="1"/>
    <col min="16138" max="16138" width="10.625" style="21" customWidth="1"/>
    <col min="16139" max="16384" width="9.125" style="21"/>
  </cols>
  <sheetData>
    <row r="1" spans="1:13" s="45" customFormat="1" ht="24" customHeight="1">
      <c r="A1" s="895" t="s">
        <v>57</v>
      </c>
      <c r="B1" s="895"/>
      <c r="C1" s="895"/>
      <c r="D1" s="895"/>
      <c r="E1" s="895"/>
      <c r="F1" s="895"/>
      <c r="G1" s="895"/>
      <c r="H1" s="895"/>
    </row>
    <row r="2" spans="1:13" s="45" customFormat="1" ht="28.5" customHeight="1">
      <c r="A2" s="896" t="s">
        <v>339</v>
      </c>
      <c r="B2" s="896"/>
      <c r="C2" s="896"/>
      <c r="D2" s="896"/>
      <c r="E2" s="896"/>
      <c r="F2" s="896"/>
      <c r="G2" s="896"/>
      <c r="H2" s="896"/>
      <c r="I2" s="42"/>
      <c r="J2" s="42"/>
      <c r="K2" s="42"/>
      <c r="L2" s="42"/>
      <c r="M2" s="42"/>
    </row>
    <row r="3" spans="1:13" s="45" customFormat="1" ht="21" customHeight="1">
      <c r="A3" s="897" t="s">
        <v>38</v>
      </c>
      <c r="B3" s="898" t="s">
        <v>0</v>
      </c>
      <c r="C3" s="897" t="s">
        <v>39</v>
      </c>
      <c r="D3" s="897" t="s">
        <v>40</v>
      </c>
      <c r="E3" s="897"/>
      <c r="F3" s="897"/>
      <c r="G3" s="897"/>
      <c r="H3" s="897" t="s">
        <v>41</v>
      </c>
    </row>
    <row r="4" spans="1:13" s="45" customFormat="1" ht="31.5" customHeight="1">
      <c r="A4" s="897"/>
      <c r="B4" s="897"/>
      <c r="C4" s="897"/>
      <c r="D4" s="43" t="s">
        <v>42</v>
      </c>
      <c r="E4" s="43" t="s">
        <v>43</v>
      </c>
      <c r="F4" s="44" t="s">
        <v>44</v>
      </c>
      <c r="G4" s="43" t="s">
        <v>45</v>
      </c>
      <c r="H4" s="897"/>
    </row>
    <row r="5" spans="1:13" s="45" customFormat="1" ht="15" customHeight="1">
      <c r="A5" s="22" t="s">
        <v>46</v>
      </c>
      <c r="B5" s="22" t="s">
        <v>47</v>
      </c>
      <c r="C5" s="22" t="s">
        <v>48</v>
      </c>
      <c r="D5" s="22" t="s">
        <v>49</v>
      </c>
      <c r="E5" s="22" t="s">
        <v>50</v>
      </c>
      <c r="F5" s="22" t="s">
        <v>51</v>
      </c>
      <c r="G5" s="22" t="s">
        <v>52</v>
      </c>
      <c r="H5" s="22" t="s">
        <v>53</v>
      </c>
    </row>
    <row r="6" spans="1:13" s="45" customFormat="1" ht="22.5" customHeight="1">
      <c r="A6" s="23"/>
      <c r="B6" s="899" t="s">
        <v>242</v>
      </c>
      <c r="C6" s="899"/>
      <c r="D6" s="899"/>
      <c r="E6" s="899"/>
      <c r="F6" s="899"/>
      <c r="G6" s="899"/>
      <c r="H6" s="899"/>
    </row>
    <row r="7" spans="1:13" s="45" customFormat="1" ht="34.5" customHeight="1">
      <c r="A7" s="129">
        <v>1</v>
      </c>
      <c r="B7" s="24" t="s">
        <v>315</v>
      </c>
      <c r="C7" s="25" t="s">
        <v>320</v>
      </c>
      <c r="D7" s="38">
        <f>'საობიექტო # 1'!D13</f>
        <v>0</v>
      </c>
      <c r="E7" s="38"/>
      <c r="F7" s="38"/>
      <c r="G7" s="38"/>
      <c r="H7" s="38">
        <f t="shared" ref="H7:H9" si="0">D7+E7+F7+G7</f>
        <v>0</v>
      </c>
      <c r="I7" s="767"/>
      <c r="J7" s="26"/>
    </row>
    <row r="8" spans="1:13" s="45" customFormat="1" ht="33.75" customHeight="1">
      <c r="A8" s="129">
        <v>2</v>
      </c>
      <c r="B8" s="24" t="s">
        <v>316</v>
      </c>
      <c r="C8" s="25" t="s">
        <v>325</v>
      </c>
      <c r="D8" s="38">
        <f>'საობიექტო # 2'!D9</f>
        <v>0</v>
      </c>
      <c r="E8" s="38"/>
      <c r="F8" s="38"/>
      <c r="G8" s="38"/>
      <c r="H8" s="38">
        <f t="shared" si="0"/>
        <v>0</v>
      </c>
      <c r="I8" s="767"/>
      <c r="J8" s="26"/>
    </row>
    <row r="9" spans="1:13" s="45" customFormat="1" ht="38.25" customHeight="1">
      <c r="A9" s="129">
        <v>3</v>
      </c>
      <c r="B9" s="24" t="s">
        <v>317</v>
      </c>
      <c r="C9" s="25" t="s">
        <v>561</v>
      </c>
      <c r="D9" s="38">
        <f>'საობიექტო # 3'!D10</f>
        <v>0</v>
      </c>
      <c r="E9" s="38"/>
      <c r="F9" s="38"/>
      <c r="G9" s="38"/>
      <c r="H9" s="38">
        <f t="shared" si="0"/>
        <v>0</v>
      </c>
      <c r="I9" s="767"/>
      <c r="J9" s="26"/>
    </row>
    <row r="10" spans="1:13" s="45" customFormat="1" ht="24" customHeight="1">
      <c r="A10" s="27"/>
      <c r="B10" s="900" t="s">
        <v>243</v>
      </c>
      <c r="C10" s="900"/>
      <c r="D10" s="37">
        <f>SUM(D7:D9)</f>
        <v>0</v>
      </c>
      <c r="E10" s="37"/>
      <c r="F10" s="37">
        <f>SUM(F7:F9)</f>
        <v>0</v>
      </c>
      <c r="G10" s="37"/>
      <c r="H10" s="37">
        <f>G10+F10+E10+D10</f>
        <v>0</v>
      </c>
    </row>
    <row r="11" spans="1:13" s="45" customFormat="1" ht="27" customHeight="1">
      <c r="A11" s="27"/>
      <c r="B11" s="899" t="s">
        <v>244</v>
      </c>
      <c r="C11" s="899"/>
      <c r="D11" s="899"/>
      <c r="E11" s="899"/>
      <c r="F11" s="899"/>
      <c r="G11" s="899"/>
      <c r="H11" s="899"/>
    </row>
    <row r="12" spans="1:13" s="45" customFormat="1" ht="25.5" customHeight="1">
      <c r="A12" s="27">
        <v>4</v>
      </c>
      <c r="B12" s="173"/>
      <c r="C12" s="29" t="s">
        <v>650</v>
      </c>
      <c r="D12" s="39">
        <f>D10*1%</f>
        <v>0</v>
      </c>
      <c r="E12" s="39">
        <f>E10*7.8/100</f>
        <v>0</v>
      </c>
      <c r="F12" s="39">
        <v>0</v>
      </c>
      <c r="G12" s="39">
        <v>0</v>
      </c>
      <c r="H12" s="39">
        <f>G12+F12+E12+D12</f>
        <v>0</v>
      </c>
      <c r="I12" s="30"/>
    </row>
    <row r="13" spans="1:13" s="45" customFormat="1" ht="22.5" customHeight="1">
      <c r="A13" s="27"/>
      <c r="B13" s="900" t="s">
        <v>54</v>
      </c>
      <c r="C13" s="900"/>
      <c r="D13" s="37">
        <f>D12</f>
        <v>0</v>
      </c>
      <c r="E13" s="37">
        <f>E12</f>
        <v>0</v>
      </c>
      <c r="F13" s="37">
        <f>F12</f>
        <v>0</v>
      </c>
      <c r="G13" s="37">
        <f>G12</f>
        <v>0</v>
      </c>
      <c r="H13" s="37">
        <f>G13+F13+E13+D13</f>
        <v>0</v>
      </c>
    </row>
    <row r="14" spans="1:13" s="45" customFormat="1" ht="21" customHeight="1">
      <c r="A14" s="31"/>
      <c r="B14" s="900" t="s">
        <v>245</v>
      </c>
      <c r="C14" s="900"/>
      <c r="D14" s="37">
        <f>D10+D13</f>
        <v>0</v>
      </c>
      <c r="E14" s="40">
        <f>E10+E13</f>
        <v>0</v>
      </c>
      <c r="F14" s="40">
        <f>F10+F13</f>
        <v>0</v>
      </c>
      <c r="G14" s="40">
        <f>G10+G13</f>
        <v>0</v>
      </c>
      <c r="H14" s="37">
        <f>G14+F14+E14+D14</f>
        <v>0</v>
      </c>
    </row>
    <row r="15" spans="1:13" s="632" customFormat="1" ht="25.5" customHeight="1">
      <c r="A15" s="633">
        <v>5</v>
      </c>
      <c r="B15" s="634"/>
      <c r="C15" s="635" t="s">
        <v>318</v>
      </c>
      <c r="D15" s="39">
        <f>D14*3%</f>
        <v>0</v>
      </c>
      <c r="E15" s="39"/>
      <c r="F15" s="39"/>
      <c r="G15" s="39"/>
      <c r="H15" s="39">
        <f t="shared" ref="H15:H16" si="1">G15+F15+E15+D15</f>
        <v>0</v>
      </c>
    </row>
    <row r="16" spans="1:13" s="632" customFormat="1" ht="21" customHeight="1">
      <c r="A16" s="636"/>
      <c r="B16" s="891" t="s">
        <v>5</v>
      </c>
      <c r="C16" s="892"/>
      <c r="D16" s="37">
        <f>D15+D14</f>
        <v>0</v>
      </c>
      <c r="E16" s="37"/>
      <c r="F16" s="37"/>
      <c r="G16" s="37"/>
      <c r="H16" s="733">
        <f t="shared" si="1"/>
        <v>0</v>
      </c>
    </row>
    <row r="17" spans="1:10" s="45" customFormat="1" ht="23.25" customHeight="1">
      <c r="A17" s="31">
        <v>6</v>
      </c>
      <c r="B17" s="28"/>
      <c r="C17" s="29" t="s">
        <v>55</v>
      </c>
      <c r="D17" s="39">
        <f>D16*18%</f>
        <v>0</v>
      </c>
      <c r="E17" s="39"/>
      <c r="F17" s="39"/>
      <c r="G17" s="39"/>
      <c r="H17" s="39">
        <f t="shared" ref="H17:H18" si="2">G17+F17+E17+D17</f>
        <v>0</v>
      </c>
    </row>
    <row r="18" spans="1:10" s="45" customFormat="1" ht="43.5" customHeight="1">
      <c r="A18" s="27"/>
      <c r="B18" s="893" t="s">
        <v>56</v>
      </c>
      <c r="C18" s="894"/>
      <c r="D18" s="131">
        <f>D17+D16</f>
        <v>0</v>
      </c>
      <c r="E18" s="41"/>
      <c r="F18" s="41"/>
      <c r="G18" s="41"/>
      <c r="H18" s="131">
        <f t="shared" si="2"/>
        <v>0</v>
      </c>
      <c r="J18" s="631"/>
    </row>
    <row r="19" spans="1:10" s="45" customFormat="1" ht="22.5" customHeight="1">
      <c r="A19" s="32"/>
      <c r="B19" s="32"/>
      <c r="C19" s="32"/>
      <c r="D19" s="32"/>
      <c r="E19" s="32"/>
      <c r="F19" s="32"/>
      <c r="G19" s="33"/>
      <c r="H19" s="33"/>
    </row>
    <row r="20" spans="1:10" s="45" customFormat="1" ht="15.75" customHeight="1">
      <c r="A20" s="32"/>
      <c r="C20" s="35"/>
      <c r="F20" s="886"/>
      <c r="G20" s="886"/>
      <c r="H20" s="36"/>
      <c r="I20" s="36"/>
      <c r="J20" s="36"/>
    </row>
    <row r="21" spans="1:10" s="45" customFormat="1">
      <c r="A21" s="32"/>
      <c r="B21" s="32"/>
      <c r="C21" s="32"/>
      <c r="D21" s="32"/>
      <c r="E21" s="32"/>
      <c r="F21" s="34"/>
      <c r="G21" s="34"/>
      <c r="H21" s="32"/>
    </row>
    <row r="22" spans="1:10">
      <c r="A22" s="32"/>
      <c r="B22" s="32"/>
      <c r="C22" s="32"/>
      <c r="D22" s="32"/>
      <c r="E22" s="32"/>
      <c r="F22" s="32"/>
      <c r="G22" s="33"/>
      <c r="H22" s="33"/>
    </row>
    <row r="23" spans="1:10" ht="15" customHeight="1">
      <c r="A23" s="32"/>
      <c r="B23" s="32"/>
      <c r="C23" s="32"/>
      <c r="D23" s="32"/>
      <c r="E23" s="32"/>
      <c r="F23" s="34"/>
      <c r="G23" s="34"/>
      <c r="H23" s="32"/>
    </row>
    <row r="24" spans="1:10" ht="15.75" customHeight="1">
      <c r="A24" s="32"/>
      <c r="C24" s="35"/>
      <c r="F24" s="886"/>
      <c r="G24" s="886"/>
      <c r="H24" s="36"/>
      <c r="I24" s="36"/>
      <c r="J24" s="36"/>
    </row>
    <row r="25" spans="1:10">
      <c r="A25" s="32"/>
      <c r="B25" s="32"/>
      <c r="C25" s="32"/>
      <c r="D25" s="32"/>
      <c r="E25" s="32"/>
      <c r="F25" s="34"/>
      <c r="G25" s="34"/>
      <c r="H25" s="32"/>
    </row>
  </sheetData>
  <mergeCells count="16">
    <mergeCell ref="B16:C16"/>
    <mergeCell ref="B18:C18"/>
    <mergeCell ref="F24:G24"/>
    <mergeCell ref="F20:G20"/>
    <mergeCell ref="A1:H1"/>
    <mergeCell ref="A2:H2"/>
    <mergeCell ref="A3:A4"/>
    <mergeCell ref="B3:B4"/>
    <mergeCell ref="C3:C4"/>
    <mergeCell ref="D3:G3"/>
    <mergeCell ref="H3:H4"/>
    <mergeCell ref="B6:H6"/>
    <mergeCell ref="B10:C10"/>
    <mergeCell ref="B11:H11"/>
    <mergeCell ref="B13:C13"/>
    <mergeCell ref="B14:C14"/>
  </mergeCells>
  <printOptions horizontalCentered="1"/>
  <pageMargins left="0.78740157480314965" right="0.19685039370078741" top="0.59055118110236227" bottom="0.39370078740157483" header="0.27559055118110237" footer="0.19685039370078741"/>
  <pageSetup paperSize="9" orientation="landscape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C6721-785F-400F-8542-2D1065D15C00}">
  <sheetPr>
    <tabColor rgb="FF0070C0"/>
  </sheetPr>
  <dimension ref="A1:M20"/>
  <sheetViews>
    <sheetView zoomScale="115" zoomScaleNormal="115" zoomScaleSheetLayoutView="100" workbookViewId="0">
      <selection activeCell="J4" sqref="J4"/>
    </sheetView>
  </sheetViews>
  <sheetFormatPr defaultRowHeight="15.75"/>
  <cols>
    <col min="1" max="1" width="3.375" style="763" customWidth="1"/>
    <col min="2" max="2" width="17" style="763" customWidth="1"/>
    <col min="3" max="3" width="45.375" style="763" customWidth="1"/>
    <col min="4" max="4" width="16.625" style="763" customWidth="1"/>
    <col min="5" max="5" width="10.375" style="763" customWidth="1"/>
    <col min="6" max="6" width="10.875" style="763" customWidth="1"/>
    <col min="7" max="7" width="10.625" style="763" customWidth="1"/>
    <col min="8" max="8" width="18" style="763" customWidth="1"/>
    <col min="9" max="9" width="11.625" style="763" customWidth="1"/>
    <col min="10" max="10" width="16.875" style="763" customWidth="1"/>
    <col min="11" max="256" width="9" style="763"/>
    <col min="257" max="257" width="3.375" style="763" customWidth="1"/>
    <col min="258" max="258" width="14.75" style="763" customWidth="1"/>
    <col min="259" max="259" width="46.125" style="763" customWidth="1"/>
    <col min="260" max="260" width="17.375" style="763" customWidth="1"/>
    <col min="261" max="261" width="10.375" style="763" customWidth="1"/>
    <col min="262" max="262" width="9.75" style="763" customWidth="1"/>
    <col min="263" max="263" width="10.625" style="763" customWidth="1"/>
    <col min="264" max="264" width="17.125" style="763" customWidth="1"/>
    <col min="265" max="265" width="11.625" style="763" customWidth="1"/>
    <col min="266" max="266" width="10.625" style="763" customWidth="1"/>
    <col min="267" max="512" width="9" style="763"/>
    <col min="513" max="513" width="3.375" style="763" customWidth="1"/>
    <col min="514" max="514" width="14.75" style="763" customWidth="1"/>
    <col min="515" max="515" width="46.125" style="763" customWidth="1"/>
    <col min="516" max="516" width="17.375" style="763" customWidth="1"/>
    <col min="517" max="517" width="10.375" style="763" customWidth="1"/>
    <col min="518" max="518" width="9.75" style="763" customWidth="1"/>
    <col min="519" max="519" width="10.625" style="763" customWidth="1"/>
    <col min="520" max="520" width="17.125" style="763" customWidth="1"/>
    <col min="521" max="521" width="11.625" style="763" customWidth="1"/>
    <col min="522" max="522" width="10.625" style="763" customWidth="1"/>
    <col min="523" max="768" width="9" style="763"/>
    <col min="769" max="769" width="3.375" style="763" customWidth="1"/>
    <col min="770" max="770" width="14.75" style="763" customWidth="1"/>
    <col min="771" max="771" width="46.125" style="763" customWidth="1"/>
    <col min="772" max="772" width="17.375" style="763" customWidth="1"/>
    <col min="773" max="773" width="10.375" style="763" customWidth="1"/>
    <col min="774" max="774" width="9.75" style="763" customWidth="1"/>
    <col min="775" max="775" width="10.625" style="763" customWidth="1"/>
    <col min="776" max="776" width="17.125" style="763" customWidth="1"/>
    <col min="777" max="777" width="11.625" style="763" customWidth="1"/>
    <col min="778" max="778" width="10.625" style="763" customWidth="1"/>
    <col min="779" max="1024" width="9" style="763"/>
    <col min="1025" max="1025" width="3.375" style="763" customWidth="1"/>
    <col min="1026" max="1026" width="14.75" style="763" customWidth="1"/>
    <col min="1027" max="1027" width="46.125" style="763" customWidth="1"/>
    <col min="1028" max="1028" width="17.375" style="763" customWidth="1"/>
    <col min="1029" max="1029" width="10.375" style="763" customWidth="1"/>
    <col min="1030" max="1030" width="9.75" style="763" customWidth="1"/>
    <col min="1031" max="1031" width="10.625" style="763" customWidth="1"/>
    <col min="1032" max="1032" width="17.125" style="763" customWidth="1"/>
    <col min="1033" max="1033" width="11.625" style="763" customWidth="1"/>
    <col min="1034" max="1034" width="10.625" style="763" customWidth="1"/>
    <col min="1035" max="1280" width="9" style="763"/>
    <col min="1281" max="1281" width="3.375" style="763" customWidth="1"/>
    <col min="1282" max="1282" width="14.75" style="763" customWidth="1"/>
    <col min="1283" max="1283" width="46.125" style="763" customWidth="1"/>
    <col min="1284" max="1284" width="17.375" style="763" customWidth="1"/>
    <col min="1285" max="1285" width="10.375" style="763" customWidth="1"/>
    <col min="1286" max="1286" width="9.75" style="763" customWidth="1"/>
    <col min="1287" max="1287" width="10.625" style="763" customWidth="1"/>
    <col min="1288" max="1288" width="17.125" style="763" customWidth="1"/>
    <col min="1289" max="1289" width="11.625" style="763" customWidth="1"/>
    <col min="1290" max="1290" width="10.625" style="763" customWidth="1"/>
    <col min="1291" max="1536" width="9" style="763"/>
    <col min="1537" max="1537" width="3.375" style="763" customWidth="1"/>
    <col min="1538" max="1538" width="14.75" style="763" customWidth="1"/>
    <col min="1539" max="1539" width="46.125" style="763" customWidth="1"/>
    <col min="1540" max="1540" width="17.375" style="763" customWidth="1"/>
    <col min="1541" max="1541" width="10.375" style="763" customWidth="1"/>
    <col min="1542" max="1542" width="9.75" style="763" customWidth="1"/>
    <col min="1543" max="1543" width="10.625" style="763" customWidth="1"/>
    <col min="1544" max="1544" width="17.125" style="763" customWidth="1"/>
    <col min="1545" max="1545" width="11.625" style="763" customWidth="1"/>
    <col min="1546" max="1546" width="10.625" style="763" customWidth="1"/>
    <col min="1547" max="1792" width="9" style="763"/>
    <col min="1793" max="1793" width="3.375" style="763" customWidth="1"/>
    <col min="1794" max="1794" width="14.75" style="763" customWidth="1"/>
    <col min="1795" max="1795" width="46.125" style="763" customWidth="1"/>
    <col min="1796" max="1796" width="17.375" style="763" customWidth="1"/>
    <col min="1797" max="1797" width="10.375" style="763" customWidth="1"/>
    <col min="1798" max="1798" width="9.75" style="763" customWidth="1"/>
    <col min="1799" max="1799" width="10.625" style="763" customWidth="1"/>
    <col min="1800" max="1800" width="17.125" style="763" customWidth="1"/>
    <col min="1801" max="1801" width="11.625" style="763" customWidth="1"/>
    <col min="1802" max="1802" width="10.625" style="763" customWidth="1"/>
    <col min="1803" max="2048" width="9" style="763"/>
    <col min="2049" max="2049" width="3.375" style="763" customWidth="1"/>
    <col min="2050" max="2050" width="14.75" style="763" customWidth="1"/>
    <col min="2051" max="2051" width="46.125" style="763" customWidth="1"/>
    <col min="2052" max="2052" width="17.375" style="763" customWidth="1"/>
    <col min="2053" max="2053" width="10.375" style="763" customWidth="1"/>
    <col min="2054" max="2054" width="9.75" style="763" customWidth="1"/>
    <col min="2055" max="2055" width="10.625" style="763" customWidth="1"/>
    <col min="2056" max="2056" width="17.125" style="763" customWidth="1"/>
    <col min="2057" max="2057" width="11.625" style="763" customWidth="1"/>
    <col min="2058" max="2058" width="10.625" style="763" customWidth="1"/>
    <col min="2059" max="2304" width="9" style="763"/>
    <col min="2305" max="2305" width="3.375" style="763" customWidth="1"/>
    <col min="2306" max="2306" width="14.75" style="763" customWidth="1"/>
    <col min="2307" max="2307" width="46.125" style="763" customWidth="1"/>
    <col min="2308" max="2308" width="17.375" style="763" customWidth="1"/>
    <col min="2309" max="2309" width="10.375" style="763" customWidth="1"/>
    <col min="2310" max="2310" width="9.75" style="763" customWidth="1"/>
    <col min="2311" max="2311" width="10.625" style="763" customWidth="1"/>
    <col min="2312" max="2312" width="17.125" style="763" customWidth="1"/>
    <col min="2313" max="2313" width="11.625" style="763" customWidth="1"/>
    <col min="2314" max="2314" width="10.625" style="763" customWidth="1"/>
    <col min="2315" max="2560" width="9" style="763"/>
    <col min="2561" max="2561" width="3.375" style="763" customWidth="1"/>
    <col min="2562" max="2562" width="14.75" style="763" customWidth="1"/>
    <col min="2563" max="2563" width="46.125" style="763" customWidth="1"/>
    <col min="2564" max="2564" width="17.375" style="763" customWidth="1"/>
    <col min="2565" max="2565" width="10.375" style="763" customWidth="1"/>
    <col min="2566" max="2566" width="9.75" style="763" customWidth="1"/>
    <col min="2567" max="2567" width="10.625" style="763" customWidth="1"/>
    <col min="2568" max="2568" width="17.125" style="763" customWidth="1"/>
    <col min="2569" max="2569" width="11.625" style="763" customWidth="1"/>
    <col min="2570" max="2570" width="10.625" style="763" customWidth="1"/>
    <col min="2571" max="2816" width="9" style="763"/>
    <col min="2817" max="2817" width="3.375" style="763" customWidth="1"/>
    <col min="2818" max="2818" width="14.75" style="763" customWidth="1"/>
    <col min="2819" max="2819" width="46.125" style="763" customWidth="1"/>
    <col min="2820" max="2820" width="17.375" style="763" customWidth="1"/>
    <col min="2821" max="2821" width="10.375" style="763" customWidth="1"/>
    <col min="2822" max="2822" width="9.75" style="763" customWidth="1"/>
    <col min="2823" max="2823" width="10.625" style="763" customWidth="1"/>
    <col min="2824" max="2824" width="17.125" style="763" customWidth="1"/>
    <col min="2825" max="2825" width="11.625" style="763" customWidth="1"/>
    <col min="2826" max="2826" width="10.625" style="763" customWidth="1"/>
    <col min="2827" max="3072" width="9" style="763"/>
    <col min="3073" max="3073" width="3.375" style="763" customWidth="1"/>
    <col min="3074" max="3074" width="14.75" style="763" customWidth="1"/>
    <col min="3075" max="3075" width="46.125" style="763" customWidth="1"/>
    <col min="3076" max="3076" width="17.375" style="763" customWidth="1"/>
    <col min="3077" max="3077" width="10.375" style="763" customWidth="1"/>
    <col min="3078" max="3078" width="9.75" style="763" customWidth="1"/>
    <col min="3079" max="3079" width="10.625" style="763" customWidth="1"/>
    <col min="3080" max="3080" width="17.125" style="763" customWidth="1"/>
    <col min="3081" max="3081" width="11.625" style="763" customWidth="1"/>
    <col min="3082" max="3082" width="10.625" style="763" customWidth="1"/>
    <col min="3083" max="3328" width="9" style="763"/>
    <col min="3329" max="3329" width="3.375" style="763" customWidth="1"/>
    <col min="3330" max="3330" width="14.75" style="763" customWidth="1"/>
    <col min="3331" max="3331" width="46.125" style="763" customWidth="1"/>
    <col min="3332" max="3332" width="17.375" style="763" customWidth="1"/>
    <col min="3333" max="3333" width="10.375" style="763" customWidth="1"/>
    <col min="3334" max="3334" width="9.75" style="763" customWidth="1"/>
    <col min="3335" max="3335" width="10.625" style="763" customWidth="1"/>
    <col min="3336" max="3336" width="17.125" style="763" customWidth="1"/>
    <col min="3337" max="3337" width="11.625" style="763" customWidth="1"/>
    <col min="3338" max="3338" width="10.625" style="763" customWidth="1"/>
    <col min="3339" max="3584" width="9" style="763"/>
    <col min="3585" max="3585" width="3.375" style="763" customWidth="1"/>
    <col min="3586" max="3586" width="14.75" style="763" customWidth="1"/>
    <col min="3587" max="3587" width="46.125" style="763" customWidth="1"/>
    <col min="3588" max="3588" width="17.375" style="763" customWidth="1"/>
    <col min="3589" max="3589" width="10.375" style="763" customWidth="1"/>
    <col min="3590" max="3590" width="9.75" style="763" customWidth="1"/>
    <col min="3591" max="3591" width="10.625" style="763" customWidth="1"/>
    <col min="3592" max="3592" width="17.125" style="763" customWidth="1"/>
    <col min="3593" max="3593" width="11.625" style="763" customWidth="1"/>
    <col min="3594" max="3594" width="10.625" style="763" customWidth="1"/>
    <col min="3595" max="3840" width="9" style="763"/>
    <col min="3841" max="3841" width="3.375" style="763" customWidth="1"/>
    <col min="3842" max="3842" width="14.75" style="763" customWidth="1"/>
    <col min="3843" max="3843" width="46.125" style="763" customWidth="1"/>
    <col min="3844" max="3844" width="17.375" style="763" customWidth="1"/>
    <col min="3845" max="3845" width="10.375" style="763" customWidth="1"/>
    <col min="3846" max="3846" width="9.75" style="763" customWidth="1"/>
    <col min="3847" max="3847" width="10.625" style="763" customWidth="1"/>
    <col min="3848" max="3848" width="17.125" style="763" customWidth="1"/>
    <col min="3849" max="3849" width="11.625" style="763" customWidth="1"/>
    <col min="3850" max="3850" width="10.625" style="763" customWidth="1"/>
    <col min="3851" max="4096" width="9" style="763"/>
    <col min="4097" max="4097" width="3.375" style="763" customWidth="1"/>
    <col min="4098" max="4098" width="14.75" style="763" customWidth="1"/>
    <col min="4099" max="4099" width="46.125" style="763" customWidth="1"/>
    <col min="4100" max="4100" width="17.375" style="763" customWidth="1"/>
    <col min="4101" max="4101" width="10.375" style="763" customWidth="1"/>
    <col min="4102" max="4102" width="9.75" style="763" customWidth="1"/>
    <col min="4103" max="4103" width="10.625" style="763" customWidth="1"/>
    <col min="4104" max="4104" width="17.125" style="763" customWidth="1"/>
    <col min="4105" max="4105" width="11.625" style="763" customWidth="1"/>
    <col min="4106" max="4106" width="10.625" style="763" customWidth="1"/>
    <col min="4107" max="4352" width="9" style="763"/>
    <col min="4353" max="4353" width="3.375" style="763" customWidth="1"/>
    <col min="4354" max="4354" width="14.75" style="763" customWidth="1"/>
    <col min="4355" max="4355" width="46.125" style="763" customWidth="1"/>
    <col min="4356" max="4356" width="17.375" style="763" customWidth="1"/>
    <col min="4357" max="4357" width="10.375" style="763" customWidth="1"/>
    <col min="4358" max="4358" width="9.75" style="763" customWidth="1"/>
    <col min="4359" max="4359" width="10.625" style="763" customWidth="1"/>
    <col min="4360" max="4360" width="17.125" style="763" customWidth="1"/>
    <col min="4361" max="4361" width="11.625" style="763" customWidth="1"/>
    <col min="4362" max="4362" width="10.625" style="763" customWidth="1"/>
    <col min="4363" max="4608" width="9" style="763"/>
    <col min="4609" max="4609" width="3.375" style="763" customWidth="1"/>
    <col min="4610" max="4610" width="14.75" style="763" customWidth="1"/>
    <col min="4611" max="4611" width="46.125" style="763" customWidth="1"/>
    <col min="4612" max="4612" width="17.375" style="763" customWidth="1"/>
    <col min="4613" max="4613" width="10.375" style="763" customWidth="1"/>
    <col min="4614" max="4614" width="9.75" style="763" customWidth="1"/>
    <col min="4615" max="4615" width="10.625" style="763" customWidth="1"/>
    <col min="4616" max="4616" width="17.125" style="763" customWidth="1"/>
    <col min="4617" max="4617" width="11.625" style="763" customWidth="1"/>
    <col min="4618" max="4618" width="10.625" style="763" customWidth="1"/>
    <col min="4619" max="4864" width="9" style="763"/>
    <col min="4865" max="4865" width="3.375" style="763" customWidth="1"/>
    <col min="4866" max="4866" width="14.75" style="763" customWidth="1"/>
    <col min="4867" max="4867" width="46.125" style="763" customWidth="1"/>
    <col min="4868" max="4868" width="17.375" style="763" customWidth="1"/>
    <col min="4869" max="4869" width="10.375" style="763" customWidth="1"/>
    <col min="4870" max="4870" width="9.75" style="763" customWidth="1"/>
    <col min="4871" max="4871" width="10.625" style="763" customWidth="1"/>
    <col min="4872" max="4872" width="17.125" style="763" customWidth="1"/>
    <col min="4873" max="4873" width="11.625" style="763" customWidth="1"/>
    <col min="4874" max="4874" width="10.625" style="763" customWidth="1"/>
    <col min="4875" max="5120" width="9" style="763"/>
    <col min="5121" max="5121" width="3.375" style="763" customWidth="1"/>
    <col min="5122" max="5122" width="14.75" style="763" customWidth="1"/>
    <col min="5123" max="5123" width="46.125" style="763" customWidth="1"/>
    <col min="5124" max="5124" width="17.375" style="763" customWidth="1"/>
    <col min="5125" max="5125" width="10.375" style="763" customWidth="1"/>
    <col min="5126" max="5126" width="9.75" style="763" customWidth="1"/>
    <col min="5127" max="5127" width="10.625" style="763" customWidth="1"/>
    <col min="5128" max="5128" width="17.125" style="763" customWidth="1"/>
    <col min="5129" max="5129" width="11.625" style="763" customWidth="1"/>
    <col min="5130" max="5130" width="10.625" style="763" customWidth="1"/>
    <col min="5131" max="5376" width="9" style="763"/>
    <col min="5377" max="5377" width="3.375" style="763" customWidth="1"/>
    <col min="5378" max="5378" width="14.75" style="763" customWidth="1"/>
    <col min="5379" max="5379" width="46.125" style="763" customWidth="1"/>
    <col min="5380" max="5380" width="17.375" style="763" customWidth="1"/>
    <col min="5381" max="5381" width="10.375" style="763" customWidth="1"/>
    <col min="5382" max="5382" width="9.75" style="763" customWidth="1"/>
    <col min="5383" max="5383" width="10.625" style="763" customWidth="1"/>
    <col min="5384" max="5384" width="17.125" style="763" customWidth="1"/>
    <col min="5385" max="5385" width="11.625" style="763" customWidth="1"/>
    <col min="5386" max="5386" width="10.625" style="763" customWidth="1"/>
    <col min="5387" max="5632" width="9" style="763"/>
    <col min="5633" max="5633" width="3.375" style="763" customWidth="1"/>
    <col min="5634" max="5634" width="14.75" style="763" customWidth="1"/>
    <col min="5635" max="5635" width="46.125" style="763" customWidth="1"/>
    <col min="5636" max="5636" width="17.375" style="763" customWidth="1"/>
    <col min="5637" max="5637" width="10.375" style="763" customWidth="1"/>
    <col min="5638" max="5638" width="9.75" style="763" customWidth="1"/>
    <col min="5639" max="5639" width="10.625" style="763" customWidth="1"/>
    <col min="5640" max="5640" width="17.125" style="763" customWidth="1"/>
    <col min="5641" max="5641" width="11.625" style="763" customWidth="1"/>
    <col min="5642" max="5642" width="10.625" style="763" customWidth="1"/>
    <col min="5643" max="5888" width="9" style="763"/>
    <col min="5889" max="5889" width="3.375" style="763" customWidth="1"/>
    <col min="5890" max="5890" width="14.75" style="763" customWidth="1"/>
    <col min="5891" max="5891" width="46.125" style="763" customWidth="1"/>
    <col min="5892" max="5892" width="17.375" style="763" customWidth="1"/>
    <col min="5893" max="5893" width="10.375" style="763" customWidth="1"/>
    <col min="5894" max="5894" width="9.75" style="763" customWidth="1"/>
    <col min="5895" max="5895" width="10.625" style="763" customWidth="1"/>
    <col min="5896" max="5896" width="17.125" style="763" customWidth="1"/>
    <col min="5897" max="5897" width="11.625" style="763" customWidth="1"/>
    <col min="5898" max="5898" width="10.625" style="763" customWidth="1"/>
    <col min="5899" max="6144" width="9" style="763"/>
    <col min="6145" max="6145" width="3.375" style="763" customWidth="1"/>
    <col min="6146" max="6146" width="14.75" style="763" customWidth="1"/>
    <col min="6147" max="6147" width="46.125" style="763" customWidth="1"/>
    <col min="6148" max="6148" width="17.375" style="763" customWidth="1"/>
    <col min="6149" max="6149" width="10.375" style="763" customWidth="1"/>
    <col min="6150" max="6150" width="9.75" style="763" customWidth="1"/>
    <col min="6151" max="6151" width="10.625" style="763" customWidth="1"/>
    <col min="6152" max="6152" width="17.125" style="763" customWidth="1"/>
    <col min="6153" max="6153" width="11.625" style="763" customWidth="1"/>
    <col min="6154" max="6154" width="10.625" style="763" customWidth="1"/>
    <col min="6155" max="6400" width="9" style="763"/>
    <col min="6401" max="6401" width="3.375" style="763" customWidth="1"/>
    <col min="6402" max="6402" width="14.75" style="763" customWidth="1"/>
    <col min="6403" max="6403" width="46.125" style="763" customWidth="1"/>
    <col min="6404" max="6404" width="17.375" style="763" customWidth="1"/>
    <col min="6405" max="6405" width="10.375" style="763" customWidth="1"/>
    <col min="6406" max="6406" width="9.75" style="763" customWidth="1"/>
    <col min="6407" max="6407" width="10.625" style="763" customWidth="1"/>
    <col min="6408" max="6408" width="17.125" style="763" customWidth="1"/>
    <col min="6409" max="6409" width="11.625" style="763" customWidth="1"/>
    <col min="6410" max="6410" width="10.625" style="763" customWidth="1"/>
    <col min="6411" max="6656" width="9" style="763"/>
    <col min="6657" max="6657" width="3.375" style="763" customWidth="1"/>
    <col min="6658" max="6658" width="14.75" style="763" customWidth="1"/>
    <col min="6659" max="6659" width="46.125" style="763" customWidth="1"/>
    <col min="6660" max="6660" width="17.375" style="763" customWidth="1"/>
    <col min="6661" max="6661" width="10.375" style="763" customWidth="1"/>
    <col min="6662" max="6662" width="9.75" style="763" customWidth="1"/>
    <col min="6663" max="6663" width="10.625" style="763" customWidth="1"/>
    <col min="6664" max="6664" width="17.125" style="763" customWidth="1"/>
    <col min="6665" max="6665" width="11.625" style="763" customWidth="1"/>
    <col min="6666" max="6666" width="10.625" style="763" customWidth="1"/>
    <col min="6667" max="6912" width="9" style="763"/>
    <col min="6913" max="6913" width="3.375" style="763" customWidth="1"/>
    <col min="6914" max="6914" width="14.75" style="763" customWidth="1"/>
    <col min="6915" max="6915" width="46.125" style="763" customWidth="1"/>
    <col min="6916" max="6916" width="17.375" style="763" customWidth="1"/>
    <col min="6917" max="6917" width="10.375" style="763" customWidth="1"/>
    <col min="6918" max="6918" width="9.75" style="763" customWidth="1"/>
    <col min="6919" max="6919" width="10.625" style="763" customWidth="1"/>
    <col min="6920" max="6920" width="17.125" style="763" customWidth="1"/>
    <col min="6921" max="6921" width="11.625" style="763" customWidth="1"/>
    <col min="6922" max="6922" width="10.625" style="763" customWidth="1"/>
    <col min="6923" max="7168" width="9" style="763"/>
    <col min="7169" max="7169" width="3.375" style="763" customWidth="1"/>
    <col min="7170" max="7170" width="14.75" style="763" customWidth="1"/>
    <col min="7171" max="7171" width="46.125" style="763" customWidth="1"/>
    <col min="7172" max="7172" width="17.375" style="763" customWidth="1"/>
    <col min="7173" max="7173" width="10.375" style="763" customWidth="1"/>
    <col min="7174" max="7174" width="9.75" style="763" customWidth="1"/>
    <col min="7175" max="7175" width="10.625" style="763" customWidth="1"/>
    <col min="7176" max="7176" width="17.125" style="763" customWidth="1"/>
    <col min="7177" max="7177" width="11.625" style="763" customWidth="1"/>
    <col min="7178" max="7178" width="10.625" style="763" customWidth="1"/>
    <col min="7179" max="7424" width="9" style="763"/>
    <col min="7425" max="7425" width="3.375" style="763" customWidth="1"/>
    <col min="7426" max="7426" width="14.75" style="763" customWidth="1"/>
    <col min="7427" max="7427" width="46.125" style="763" customWidth="1"/>
    <col min="7428" max="7428" width="17.375" style="763" customWidth="1"/>
    <col min="7429" max="7429" width="10.375" style="763" customWidth="1"/>
    <col min="7430" max="7430" width="9.75" style="763" customWidth="1"/>
    <col min="7431" max="7431" width="10.625" style="763" customWidth="1"/>
    <col min="7432" max="7432" width="17.125" style="763" customWidth="1"/>
    <col min="7433" max="7433" width="11.625" style="763" customWidth="1"/>
    <col min="7434" max="7434" width="10.625" style="763" customWidth="1"/>
    <col min="7435" max="7680" width="9" style="763"/>
    <col min="7681" max="7681" width="3.375" style="763" customWidth="1"/>
    <col min="7682" max="7682" width="14.75" style="763" customWidth="1"/>
    <col min="7683" max="7683" width="46.125" style="763" customWidth="1"/>
    <col min="7684" max="7684" width="17.375" style="763" customWidth="1"/>
    <col min="7685" max="7685" width="10.375" style="763" customWidth="1"/>
    <col min="7686" max="7686" width="9.75" style="763" customWidth="1"/>
    <col min="7687" max="7687" width="10.625" style="763" customWidth="1"/>
    <col min="7688" max="7688" width="17.125" style="763" customWidth="1"/>
    <col min="7689" max="7689" width="11.625" style="763" customWidth="1"/>
    <col min="7690" max="7690" width="10.625" style="763" customWidth="1"/>
    <col min="7691" max="7936" width="9" style="763"/>
    <col min="7937" max="7937" width="3.375" style="763" customWidth="1"/>
    <col min="7938" max="7938" width="14.75" style="763" customWidth="1"/>
    <col min="7939" max="7939" width="46.125" style="763" customWidth="1"/>
    <col min="7940" max="7940" width="17.375" style="763" customWidth="1"/>
    <col min="7941" max="7941" width="10.375" style="763" customWidth="1"/>
    <col min="7942" max="7942" width="9.75" style="763" customWidth="1"/>
    <col min="7943" max="7943" width="10.625" style="763" customWidth="1"/>
    <col min="7944" max="7944" width="17.125" style="763" customWidth="1"/>
    <col min="7945" max="7945" width="11.625" style="763" customWidth="1"/>
    <col min="7946" max="7946" width="10.625" style="763" customWidth="1"/>
    <col min="7947" max="8192" width="9" style="763"/>
    <col min="8193" max="8193" width="3.375" style="763" customWidth="1"/>
    <col min="8194" max="8194" width="14.75" style="763" customWidth="1"/>
    <col min="8195" max="8195" width="46.125" style="763" customWidth="1"/>
    <col min="8196" max="8196" width="17.375" style="763" customWidth="1"/>
    <col min="8197" max="8197" width="10.375" style="763" customWidth="1"/>
    <col min="8198" max="8198" width="9.75" style="763" customWidth="1"/>
    <col min="8199" max="8199" width="10.625" style="763" customWidth="1"/>
    <col min="8200" max="8200" width="17.125" style="763" customWidth="1"/>
    <col min="8201" max="8201" width="11.625" style="763" customWidth="1"/>
    <col min="8202" max="8202" width="10.625" style="763" customWidth="1"/>
    <col min="8203" max="8448" width="9" style="763"/>
    <col min="8449" max="8449" width="3.375" style="763" customWidth="1"/>
    <col min="8450" max="8450" width="14.75" style="763" customWidth="1"/>
    <col min="8451" max="8451" width="46.125" style="763" customWidth="1"/>
    <col min="8452" max="8452" width="17.375" style="763" customWidth="1"/>
    <col min="8453" max="8453" width="10.375" style="763" customWidth="1"/>
    <col min="8454" max="8454" width="9.75" style="763" customWidth="1"/>
    <col min="8455" max="8455" width="10.625" style="763" customWidth="1"/>
    <col min="8456" max="8456" width="17.125" style="763" customWidth="1"/>
    <col min="8457" max="8457" width="11.625" style="763" customWidth="1"/>
    <col min="8458" max="8458" width="10.625" style="763" customWidth="1"/>
    <col min="8459" max="8704" width="9" style="763"/>
    <col min="8705" max="8705" width="3.375" style="763" customWidth="1"/>
    <col min="8706" max="8706" width="14.75" style="763" customWidth="1"/>
    <col min="8707" max="8707" width="46.125" style="763" customWidth="1"/>
    <col min="8708" max="8708" width="17.375" style="763" customWidth="1"/>
    <col min="8709" max="8709" width="10.375" style="763" customWidth="1"/>
    <col min="8710" max="8710" width="9.75" style="763" customWidth="1"/>
    <col min="8711" max="8711" width="10.625" style="763" customWidth="1"/>
    <col min="8712" max="8712" width="17.125" style="763" customWidth="1"/>
    <col min="8713" max="8713" width="11.625" style="763" customWidth="1"/>
    <col min="8714" max="8714" width="10.625" style="763" customWidth="1"/>
    <col min="8715" max="8960" width="9" style="763"/>
    <col min="8961" max="8961" width="3.375" style="763" customWidth="1"/>
    <col min="8962" max="8962" width="14.75" style="763" customWidth="1"/>
    <col min="8963" max="8963" width="46.125" style="763" customWidth="1"/>
    <col min="8964" max="8964" width="17.375" style="763" customWidth="1"/>
    <col min="8965" max="8965" width="10.375" style="763" customWidth="1"/>
    <col min="8966" max="8966" width="9.75" style="763" customWidth="1"/>
    <col min="8967" max="8967" width="10.625" style="763" customWidth="1"/>
    <col min="8968" max="8968" width="17.125" style="763" customWidth="1"/>
    <col min="8969" max="8969" width="11.625" style="763" customWidth="1"/>
    <col min="8970" max="8970" width="10.625" style="763" customWidth="1"/>
    <col min="8971" max="9216" width="9" style="763"/>
    <col min="9217" max="9217" width="3.375" style="763" customWidth="1"/>
    <col min="9218" max="9218" width="14.75" style="763" customWidth="1"/>
    <col min="9219" max="9219" width="46.125" style="763" customWidth="1"/>
    <col min="9220" max="9220" width="17.375" style="763" customWidth="1"/>
    <col min="9221" max="9221" width="10.375" style="763" customWidth="1"/>
    <col min="9222" max="9222" width="9.75" style="763" customWidth="1"/>
    <col min="9223" max="9223" width="10.625" style="763" customWidth="1"/>
    <col min="9224" max="9224" width="17.125" style="763" customWidth="1"/>
    <col min="9225" max="9225" width="11.625" style="763" customWidth="1"/>
    <col min="9226" max="9226" width="10.625" style="763" customWidth="1"/>
    <col min="9227" max="9472" width="9" style="763"/>
    <col min="9473" max="9473" width="3.375" style="763" customWidth="1"/>
    <col min="9474" max="9474" width="14.75" style="763" customWidth="1"/>
    <col min="9475" max="9475" width="46.125" style="763" customWidth="1"/>
    <col min="9476" max="9476" width="17.375" style="763" customWidth="1"/>
    <col min="9477" max="9477" width="10.375" style="763" customWidth="1"/>
    <col min="9478" max="9478" width="9.75" style="763" customWidth="1"/>
    <col min="9479" max="9479" width="10.625" style="763" customWidth="1"/>
    <col min="9480" max="9480" width="17.125" style="763" customWidth="1"/>
    <col min="9481" max="9481" width="11.625" style="763" customWidth="1"/>
    <col min="9482" max="9482" width="10.625" style="763" customWidth="1"/>
    <col min="9483" max="9728" width="9" style="763"/>
    <col min="9729" max="9729" width="3.375" style="763" customWidth="1"/>
    <col min="9730" max="9730" width="14.75" style="763" customWidth="1"/>
    <col min="9731" max="9731" width="46.125" style="763" customWidth="1"/>
    <col min="9732" max="9732" width="17.375" style="763" customWidth="1"/>
    <col min="9733" max="9733" width="10.375" style="763" customWidth="1"/>
    <col min="9734" max="9734" width="9.75" style="763" customWidth="1"/>
    <col min="9735" max="9735" width="10.625" style="763" customWidth="1"/>
    <col min="9736" max="9736" width="17.125" style="763" customWidth="1"/>
    <col min="9737" max="9737" width="11.625" style="763" customWidth="1"/>
    <col min="9738" max="9738" width="10.625" style="763" customWidth="1"/>
    <col min="9739" max="9984" width="9" style="763"/>
    <col min="9985" max="9985" width="3.375" style="763" customWidth="1"/>
    <col min="9986" max="9986" width="14.75" style="763" customWidth="1"/>
    <col min="9987" max="9987" width="46.125" style="763" customWidth="1"/>
    <col min="9988" max="9988" width="17.375" style="763" customWidth="1"/>
    <col min="9989" max="9989" width="10.375" style="763" customWidth="1"/>
    <col min="9990" max="9990" width="9.75" style="763" customWidth="1"/>
    <col min="9991" max="9991" width="10.625" style="763" customWidth="1"/>
    <col min="9992" max="9992" width="17.125" style="763" customWidth="1"/>
    <col min="9993" max="9993" width="11.625" style="763" customWidth="1"/>
    <col min="9994" max="9994" width="10.625" style="763" customWidth="1"/>
    <col min="9995" max="10240" width="9" style="763"/>
    <col min="10241" max="10241" width="3.375" style="763" customWidth="1"/>
    <col min="10242" max="10242" width="14.75" style="763" customWidth="1"/>
    <col min="10243" max="10243" width="46.125" style="763" customWidth="1"/>
    <col min="10244" max="10244" width="17.375" style="763" customWidth="1"/>
    <col min="10245" max="10245" width="10.375" style="763" customWidth="1"/>
    <col min="10246" max="10246" width="9.75" style="763" customWidth="1"/>
    <col min="10247" max="10247" width="10.625" style="763" customWidth="1"/>
    <col min="10248" max="10248" width="17.125" style="763" customWidth="1"/>
    <col min="10249" max="10249" width="11.625" style="763" customWidth="1"/>
    <col min="10250" max="10250" width="10.625" style="763" customWidth="1"/>
    <col min="10251" max="10496" width="9" style="763"/>
    <col min="10497" max="10497" width="3.375" style="763" customWidth="1"/>
    <col min="10498" max="10498" width="14.75" style="763" customWidth="1"/>
    <col min="10499" max="10499" width="46.125" style="763" customWidth="1"/>
    <col min="10500" max="10500" width="17.375" style="763" customWidth="1"/>
    <col min="10501" max="10501" width="10.375" style="763" customWidth="1"/>
    <col min="10502" max="10502" width="9.75" style="763" customWidth="1"/>
    <col min="10503" max="10503" width="10.625" style="763" customWidth="1"/>
    <col min="10504" max="10504" width="17.125" style="763" customWidth="1"/>
    <col min="10505" max="10505" width="11.625" style="763" customWidth="1"/>
    <col min="10506" max="10506" width="10.625" style="763" customWidth="1"/>
    <col min="10507" max="10752" width="9" style="763"/>
    <col min="10753" max="10753" width="3.375" style="763" customWidth="1"/>
    <col min="10754" max="10754" width="14.75" style="763" customWidth="1"/>
    <col min="10755" max="10755" width="46.125" style="763" customWidth="1"/>
    <col min="10756" max="10756" width="17.375" style="763" customWidth="1"/>
    <col min="10757" max="10757" width="10.375" style="763" customWidth="1"/>
    <col min="10758" max="10758" width="9.75" style="763" customWidth="1"/>
    <col min="10759" max="10759" width="10.625" style="763" customWidth="1"/>
    <col min="10760" max="10760" width="17.125" style="763" customWidth="1"/>
    <col min="10761" max="10761" width="11.625" style="763" customWidth="1"/>
    <col min="10762" max="10762" width="10.625" style="763" customWidth="1"/>
    <col min="10763" max="11008" width="9" style="763"/>
    <col min="11009" max="11009" width="3.375" style="763" customWidth="1"/>
    <col min="11010" max="11010" width="14.75" style="763" customWidth="1"/>
    <col min="11011" max="11011" width="46.125" style="763" customWidth="1"/>
    <col min="11012" max="11012" width="17.375" style="763" customWidth="1"/>
    <col min="11013" max="11013" width="10.375" style="763" customWidth="1"/>
    <col min="11014" max="11014" width="9.75" style="763" customWidth="1"/>
    <col min="11015" max="11015" width="10.625" style="763" customWidth="1"/>
    <col min="11016" max="11016" width="17.125" style="763" customWidth="1"/>
    <col min="11017" max="11017" width="11.625" style="763" customWidth="1"/>
    <col min="11018" max="11018" width="10.625" style="763" customWidth="1"/>
    <col min="11019" max="11264" width="9" style="763"/>
    <col min="11265" max="11265" width="3.375" style="763" customWidth="1"/>
    <col min="11266" max="11266" width="14.75" style="763" customWidth="1"/>
    <col min="11267" max="11267" width="46.125" style="763" customWidth="1"/>
    <col min="11268" max="11268" width="17.375" style="763" customWidth="1"/>
    <col min="11269" max="11269" width="10.375" style="763" customWidth="1"/>
    <col min="11270" max="11270" width="9.75" style="763" customWidth="1"/>
    <col min="11271" max="11271" width="10.625" style="763" customWidth="1"/>
    <col min="11272" max="11272" width="17.125" style="763" customWidth="1"/>
    <col min="11273" max="11273" width="11.625" style="763" customWidth="1"/>
    <col min="11274" max="11274" width="10.625" style="763" customWidth="1"/>
    <col min="11275" max="11520" width="9" style="763"/>
    <col min="11521" max="11521" width="3.375" style="763" customWidth="1"/>
    <col min="11522" max="11522" width="14.75" style="763" customWidth="1"/>
    <col min="11523" max="11523" width="46.125" style="763" customWidth="1"/>
    <col min="11524" max="11524" width="17.375" style="763" customWidth="1"/>
    <col min="11525" max="11525" width="10.375" style="763" customWidth="1"/>
    <col min="11526" max="11526" width="9.75" style="763" customWidth="1"/>
    <col min="11527" max="11527" width="10.625" style="763" customWidth="1"/>
    <col min="11528" max="11528" width="17.125" style="763" customWidth="1"/>
    <col min="11529" max="11529" width="11.625" style="763" customWidth="1"/>
    <col min="11530" max="11530" width="10.625" style="763" customWidth="1"/>
    <col min="11531" max="11776" width="9" style="763"/>
    <col min="11777" max="11777" width="3.375" style="763" customWidth="1"/>
    <col min="11778" max="11778" width="14.75" style="763" customWidth="1"/>
    <col min="11779" max="11779" width="46.125" style="763" customWidth="1"/>
    <col min="11780" max="11780" width="17.375" style="763" customWidth="1"/>
    <col min="11781" max="11781" width="10.375" style="763" customWidth="1"/>
    <col min="11782" max="11782" width="9.75" style="763" customWidth="1"/>
    <col min="11783" max="11783" width="10.625" style="763" customWidth="1"/>
    <col min="11784" max="11784" width="17.125" style="763" customWidth="1"/>
    <col min="11785" max="11785" width="11.625" style="763" customWidth="1"/>
    <col min="11786" max="11786" width="10.625" style="763" customWidth="1"/>
    <col min="11787" max="12032" width="9" style="763"/>
    <col min="12033" max="12033" width="3.375" style="763" customWidth="1"/>
    <col min="12034" max="12034" width="14.75" style="763" customWidth="1"/>
    <col min="12035" max="12035" width="46.125" style="763" customWidth="1"/>
    <col min="12036" max="12036" width="17.375" style="763" customWidth="1"/>
    <col min="12037" max="12037" width="10.375" style="763" customWidth="1"/>
    <col min="12038" max="12038" width="9.75" style="763" customWidth="1"/>
    <col min="12039" max="12039" width="10.625" style="763" customWidth="1"/>
    <col min="12040" max="12040" width="17.125" style="763" customWidth="1"/>
    <col min="12041" max="12041" width="11.625" style="763" customWidth="1"/>
    <col min="12042" max="12042" width="10.625" style="763" customWidth="1"/>
    <col min="12043" max="12288" width="9" style="763"/>
    <col min="12289" max="12289" width="3.375" style="763" customWidth="1"/>
    <col min="12290" max="12290" width="14.75" style="763" customWidth="1"/>
    <col min="12291" max="12291" width="46.125" style="763" customWidth="1"/>
    <col min="12292" max="12292" width="17.375" style="763" customWidth="1"/>
    <col min="12293" max="12293" width="10.375" style="763" customWidth="1"/>
    <col min="12294" max="12294" width="9.75" style="763" customWidth="1"/>
    <col min="12295" max="12295" width="10.625" style="763" customWidth="1"/>
    <col min="12296" max="12296" width="17.125" style="763" customWidth="1"/>
    <col min="12297" max="12297" width="11.625" style="763" customWidth="1"/>
    <col min="12298" max="12298" width="10.625" style="763" customWidth="1"/>
    <col min="12299" max="12544" width="9" style="763"/>
    <col min="12545" max="12545" width="3.375" style="763" customWidth="1"/>
    <col min="12546" max="12546" width="14.75" style="763" customWidth="1"/>
    <col min="12547" max="12547" width="46.125" style="763" customWidth="1"/>
    <col min="12548" max="12548" width="17.375" style="763" customWidth="1"/>
    <col min="12549" max="12549" width="10.375" style="763" customWidth="1"/>
    <col min="12550" max="12550" width="9.75" style="763" customWidth="1"/>
    <col min="12551" max="12551" width="10.625" style="763" customWidth="1"/>
    <col min="12552" max="12552" width="17.125" style="763" customWidth="1"/>
    <col min="12553" max="12553" width="11.625" style="763" customWidth="1"/>
    <col min="12554" max="12554" width="10.625" style="763" customWidth="1"/>
    <col min="12555" max="12800" width="9" style="763"/>
    <col min="12801" max="12801" width="3.375" style="763" customWidth="1"/>
    <col min="12802" max="12802" width="14.75" style="763" customWidth="1"/>
    <col min="12803" max="12803" width="46.125" style="763" customWidth="1"/>
    <col min="12804" max="12804" width="17.375" style="763" customWidth="1"/>
    <col min="12805" max="12805" width="10.375" style="763" customWidth="1"/>
    <col min="12806" max="12806" width="9.75" style="763" customWidth="1"/>
    <col min="12807" max="12807" width="10.625" style="763" customWidth="1"/>
    <col min="12808" max="12808" width="17.125" style="763" customWidth="1"/>
    <col min="12809" max="12809" width="11.625" style="763" customWidth="1"/>
    <col min="12810" max="12810" width="10.625" style="763" customWidth="1"/>
    <col min="12811" max="13056" width="9" style="763"/>
    <col min="13057" max="13057" width="3.375" style="763" customWidth="1"/>
    <col min="13058" max="13058" width="14.75" style="763" customWidth="1"/>
    <col min="13059" max="13059" width="46.125" style="763" customWidth="1"/>
    <col min="13060" max="13060" width="17.375" style="763" customWidth="1"/>
    <col min="13061" max="13061" width="10.375" style="763" customWidth="1"/>
    <col min="13062" max="13062" width="9.75" style="763" customWidth="1"/>
    <col min="13063" max="13063" width="10.625" style="763" customWidth="1"/>
    <col min="13064" max="13064" width="17.125" style="763" customWidth="1"/>
    <col min="13065" max="13065" width="11.625" style="763" customWidth="1"/>
    <col min="13066" max="13066" width="10.625" style="763" customWidth="1"/>
    <col min="13067" max="13312" width="9" style="763"/>
    <col min="13313" max="13313" width="3.375" style="763" customWidth="1"/>
    <col min="13314" max="13314" width="14.75" style="763" customWidth="1"/>
    <col min="13315" max="13315" width="46.125" style="763" customWidth="1"/>
    <col min="13316" max="13316" width="17.375" style="763" customWidth="1"/>
    <col min="13317" max="13317" width="10.375" style="763" customWidth="1"/>
    <col min="13318" max="13318" width="9.75" style="763" customWidth="1"/>
    <col min="13319" max="13319" width="10.625" style="763" customWidth="1"/>
    <col min="13320" max="13320" width="17.125" style="763" customWidth="1"/>
    <col min="13321" max="13321" width="11.625" style="763" customWidth="1"/>
    <col min="13322" max="13322" width="10.625" style="763" customWidth="1"/>
    <col min="13323" max="13568" width="9" style="763"/>
    <col min="13569" max="13569" width="3.375" style="763" customWidth="1"/>
    <col min="13570" max="13570" width="14.75" style="763" customWidth="1"/>
    <col min="13571" max="13571" width="46.125" style="763" customWidth="1"/>
    <col min="13572" max="13572" width="17.375" style="763" customWidth="1"/>
    <col min="13573" max="13573" width="10.375" style="763" customWidth="1"/>
    <col min="13574" max="13574" width="9.75" style="763" customWidth="1"/>
    <col min="13575" max="13575" width="10.625" style="763" customWidth="1"/>
    <col min="13576" max="13576" width="17.125" style="763" customWidth="1"/>
    <col min="13577" max="13577" width="11.625" style="763" customWidth="1"/>
    <col min="13578" max="13578" width="10.625" style="763" customWidth="1"/>
    <col min="13579" max="13824" width="9" style="763"/>
    <col min="13825" max="13825" width="3.375" style="763" customWidth="1"/>
    <col min="13826" max="13826" width="14.75" style="763" customWidth="1"/>
    <col min="13827" max="13827" width="46.125" style="763" customWidth="1"/>
    <col min="13828" max="13828" width="17.375" style="763" customWidth="1"/>
    <col min="13829" max="13829" width="10.375" style="763" customWidth="1"/>
    <col min="13830" max="13830" width="9.75" style="763" customWidth="1"/>
    <col min="13831" max="13831" width="10.625" style="763" customWidth="1"/>
    <col min="13832" max="13832" width="17.125" style="763" customWidth="1"/>
    <col min="13833" max="13833" width="11.625" style="763" customWidth="1"/>
    <col min="13834" max="13834" width="10.625" style="763" customWidth="1"/>
    <col min="13835" max="14080" width="9" style="763"/>
    <col min="14081" max="14081" width="3.375" style="763" customWidth="1"/>
    <col min="14082" max="14082" width="14.75" style="763" customWidth="1"/>
    <col min="14083" max="14083" width="46.125" style="763" customWidth="1"/>
    <col min="14084" max="14084" width="17.375" style="763" customWidth="1"/>
    <col min="14085" max="14085" width="10.375" style="763" customWidth="1"/>
    <col min="14086" max="14086" width="9.75" style="763" customWidth="1"/>
    <col min="14087" max="14087" width="10.625" style="763" customWidth="1"/>
    <col min="14088" max="14088" width="17.125" style="763" customWidth="1"/>
    <col min="14089" max="14089" width="11.625" style="763" customWidth="1"/>
    <col min="14090" max="14090" width="10.625" style="763" customWidth="1"/>
    <col min="14091" max="14336" width="9" style="763"/>
    <col min="14337" max="14337" width="3.375" style="763" customWidth="1"/>
    <col min="14338" max="14338" width="14.75" style="763" customWidth="1"/>
    <col min="14339" max="14339" width="46.125" style="763" customWidth="1"/>
    <col min="14340" max="14340" width="17.375" style="763" customWidth="1"/>
    <col min="14341" max="14341" width="10.375" style="763" customWidth="1"/>
    <col min="14342" max="14342" width="9.75" style="763" customWidth="1"/>
    <col min="14343" max="14343" width="10.625" style="763" customWidth="1"/>
    <col min="14344" max="14344" width="17.125" style="763" customWidth="1"/>
    <col min="14345" max="14345" width="11.625" style="763" customWidth="1"/>
    <col min="14346" max="14346" width="10.625" style="763" customWidth="1"/>
    <col min="14347" max="14592" width="9" style="763"/>
    <col min="14593" max="14593" width="3.375" style="763" customWidth="1"/>
    <col min="14594" max="14594" width="14.75" style="763" customWidth="1"/>
    <col min="14595" max="14595" width="46.125" style="763" customWidth="1"/>
    <col min="14596" max="14596" width="17.375" style="763" customWidth="1"/>
    <col min="14597" max="14597" width="10.375" style="763" customWidth="1"/>
    <col min="14598" max="14598" width="9.75" style="763" customWidth="1"/>
    <col min="14599" max="14599" width="10.625" style="763" customWidth="1"/>
    <col min="14600" max="14600" width="17.125" style="763" customWidth="1"/>
    <col min="14601" max="14601" width="11.625" style="763" customWidth="1"/>
    <col min="14602" max="14602" width="10.625" style="763" customWidth="1"/>
    <col min="14603" max="14848" width="9" style="763"/>
    <col min="14849" max="14849" width="3.375" style="763" customWidth="1"/>
    <col min="14850" max="14850" width="14.75" style="763" customWidth="1"/>
    <col min="14851" max="14851" width="46.125" style="763" customWidth="1"/>
    <col min="14852" max="14852" width="17.375" style="763" customWidth="1"/>
    <col min="14853" max="14853" width="10.375" style="763" customWidth="1"/>
    <col min="14854" max="14854" width="9.75" style="763" customWidth="1"/>
    <col min="14855" max="14855" width="10.625" style="763" customWidth="1"/>
    <col min="14856" max="14856" width="17.125" style="763" customWidth="1"/>
    <col min="14857" max="14857" width="11.625" style="763" customWidth="1"/>
    <col min="14858" max="14858" width="10.625" style="763" customWidth="1"/>
    <col min="14859" max="15104" width="9" style="763"/>
    <col min="15105" max="15105" width="3.375" style="763" customWidth="1"/>
    <col min="15106" max="15106" width="14.75" style="763" customWidth="1"/>
    <col min="15107" max="15107" width="46.125" style="763" customWidth="1"/>
    <col min="15108" max="15108" width="17.375" style="763" customWidth="1"/>
    <col min="15109" max="15109" width="10.375" style="763" customWidth="1"/>
    <col min="15110" max="15110" width="9.75" style="763" customWidth="1"/>
    <col min="15111" max="15111" width="10.625" style="763" customWidth="1"/>
    <col min="15112" max="15112" width="17.125" style="763" customWidth="1"/>
    <col min="15113" max="15113" width="11.625" style="763" customWidth="1"/>
    <col min="15114" max="15114" width="10.625" style="763" customWidth="1"/>
    <col min="15115" max="15360" width="9" style="763"/>
    <col min="15361" max="15361" width="3.375" style="763" customWidth="1"/>
    <col min="15362" max="15362" width="14.75" style="763" customWidth="1"/>
    <col min="15363" max="15363" width="46.125" style="763" customWidth="1"/>
    <col min="15364" max="15364" width="17.375" style="763" customWidth="1"/>
    <col min="15365" max="15365" width="10.375" style="763" customWidth="1"/>
    <col min="15366" max="15366" width="9.75" style="763" customWidth="1"/>
    <col min="15367" max="15367" width="10.625" style="763" customWidth="1"/>
    <col min="15368" max="15368" width="17.125" style="763" customWidth="1"/>
    <col min="15369" max="15369" width="11.625" style="763" customWidth="1"/>
    <col min="15370" max="15370" width="10.625" style="763" customWidth="1"/>
    <col min="15371" max="15616" width="9" style="763"/>
    <col min="15617" max="15617" width="3.375" style="763" customWidth="1"/>
    <col min="15618" max="15618" width="14.75" style="763" customWidth="1"/>
    <col min="15619" max="15619" width="46.125" style="763" customWidth="1"/>
    <col min="15620" max="15620" width="17.375" style="763" customWidth="1"/>
    <col min="15621" max="15621" width="10.375" style="763" customWidth="1"/>
    <col min="15622" max="15622" width="9.75" style="763" customWidth="1"/>
    <col min="15623" max="15623" width="10.625" style="763" customWidth="1"/>
    <col min="15624" max="15624" width="17.125" style="763" customWidth="1"/>
    <col min="15625" max="15625" width="11.625" style="763" customWidth="1"/>
    <col min="15626" max="15626" width="10.625" style="763" customWidth="1"/>
    <col min="15627" max="15872" width="9" style="763"/>
    <col min="15873" max="15873" width="3.375" style="763" customWidth="1"/>
    <col min="15874" max="15874" width="14.75" style="763" customWidth="1"/>
    <col min="15875" max="15875" width="46.125" style="763" customWidth="1"/>
    <col min="15876" max="15876" width="17.375" style="763" customWidth="1"/>
    <col min="15877" max="15877" width="10.375" style="763" customWidth="1"/>
    <col min="15878" max="15878" width="9.75" style="763" customWidth="1"/>
    <col min="15879" max="15879" width="10.625" style="763" customWidth="1"/>
    <col min="15880" max="15880" width="17.125" style="763" customWidth="1"/>
    <col min="15881" max="15881" width="11.625" style="763" customWidth="1"/>
    <col min="15882" max="15882" width="10.625" style="763" customWidth="1"/>
    <col min="15883" max="16128" width="9" style="763"/>
    <col min="16129" max="16129" width="3.375" style="763" customWidth="1"/>
    <col min="16130" max="16130" width="14.75" style="763" customWidth="1"/>
    <col min="16131" max="16131" width="46.125" style="763" customWidth="1"/>
    <col min="16132" max="16132" width="17.375" style="763" customWidth="1"/>
    <col min="16133" max="16133" width="10.375" style="763" customWidth="1"/>
    <col min="16134" max="16134" width="9.75" style="763" customWidth="1"/>
    <col min="16135" max="16135" width="10.625" style="763" customWidth="1"/>
    <col min="16136" max="16136" width="17.125" style="763" customWidth="1"/>
    <col min="16137" max="16137" width="11.625" style="763" customWidth="1"/>
    <col min="16138" max="16138" width="10.625" style="763" customWidth="1"/>
    <col min="16139" max="16384" width="9" style="763"/>
  </cols>
  <sheetData>
    <row r="1" spans="1:13" ht="28.5" customHeight="1">
      <c r="A1" s="895" t="s">
        <v>319</v>
      </c>
      <c r="B1" s="895"/>
      <c r="C1" s="895"/>
      <c r="D1" s="895"/>
      <c r="E1" s="895"/>
      <c r="F1" s="895"/>
      <c r="G1" s="895"/>
      <c r="H1" s="895"/>
    </row>
    <row r="2" spans="1:13" ht="27.75" customHeight="1">
      <c r="A2" s="896" t="s">
        <v>339</v>
      </c>
      <c r="B2" s="896"/>
      <c r="C2" s="896"/>
      <c r="D2" s="896"/>
      <c r="E2" s="896"/>
      <c r="F2" s="896"/>
      <c r="G2" s="896"/>
      <c r="H2" s="896"/>
      <c r="I2" s="766"/>
      <c r="J2" s="766"/>
      <c r="K2" s="766"/>
      <c r="L2" s="766"/>
      <c r="M2" s="766"/>
    </row>
    <row r="3" spans="1:13" ht="27.75" customHeight="1">
      <c r="A3" s="901" t="s">
        <v>320</v>
      </c>
      <c r="B3" s="901"/>
      <c r="C3" s="901"/>
      <c r="D3" s="901"/>
      <c r="E3" s="901"/>
      <c r="F3" s="901"/>
      <c r="G3" s="901"/>
      <c r="H3" s="901"/>
      <c r="I3" s="766"/>
      <c r="J3" s="766"/>
      <c r="K3" s="766"/>
      <c r="L3" s="766"/>
      <c r="M3" s="766"/>
    </row>
    <row r="4" spans="1:13" ht="21" customHeight="1">
      <c r="A4" s="897" t="s">
        <v>38</v>
      </c>
      <c r="B4" s="898" t="s">
        <v>0</v>
      </c>
      <c r="C4" s="897" t="s">
        <v>39</v>
      </c>
      <c r="D4" s="897" t="s">
        <v>40</v>
      </c>
      <c r="E4" s="897"/>
      <c r="F4" s="897"/>
      <c r="G4" s="897"/>
      <c r="H4" s="897" t="s">
        <v>41</v>
      </c>
    </row>
    <row r="5" spans="1:13" ht="33.75" customHeight="1">
      <c r="A5" s="897"/>
      <c r="B5" s="897"/>
      <c r="C5" s="897"/>
      <c r="D5" s="764" t="s">
        <v>42</v>
      </c>
      <c r="E5" s="764" t="s">
        <v>43</v>
      </c>
      <c r="F5" s="765" t="s">
        <v>44</v>
      </c>
      <c r="G5" s="764" t="s">
        <v>45</v>
      </c>
      <c r="H5" s="897"/>
    </row>
    <row r="6" spans="1:13" ht="17.25" customHeight="1">
      <c r="A6" s="22" t="s">
        <v>46</v>
      </c>
      <c r="B6" s="22" t="s">
        <v>47</v>
      </c>
      <c r="C6" s="22" t="s">
        <v>48</v>
      </c>
      <c r="D6" s="22" t="s">
        <v>49</v>
      </c>
      <c r="E6" s="22" t="s">
        <v>50</v>
      </c>
      <c r="F6" s="22" t="s">
        <v>51</v>
      </c>
      <c r="G6" s="22" t="s">
        <v>52</v>
      </c>
      <c r="H6" s="22" t="s">
        <v>53</v>
      </c>
    </row>
    <row r="7" spans="1:13" ht="34.5" customHeight="1">
      <c r="A7" s="129">
        <v>1</v>
      </c>
      <c r="B7" s="24" t="s">
        <v>324</v>
      </c>
      <c r="C7" s="25" t="s">
        <v>642</v>
      </c>
      <c r="D7" s="38">
        <f>'ლოკ # 1-1  კარკასი'!M124</f>
        <v>0</v>
      </c>
      <c r="E7" s="38"/>
      <c r="F7" s="38"/>
      <c r="G7" s="38"/>
      <c r="H7" s="38">
        <f t="shared" ref="H7:H9" si="0">D7+E7+F7+G7</f>
        <v>0</v>
      </c>
      <c r="I7" s="767"/>
      <c r="J7" s="26"/>
    </row>
    <row r="8" spans="1:13" ht="32.25" customHeight="1">
      <c r="A8" s="129">
        <v>2</v>
      </c>
      <c r="B8" s="24" t="s">
        <v>327</v>
      </c>
      <c r="C8" s="25" t="s">
        <v>643</v>
      </c>
      <c r="D8" s="38">
        <f>'ლოკ. # 1-2  მოპირკეთება'!M206</f>
        <v>0</v>
      </c>
      <c r="E8" s="38"/>
      <c r="F8" s="38"/>
      <c r="G8" s="38"/>
      <c r="H8" s="38">
        <f t="shared" si="0"/>
        <v>0</v>
      </c>
      <c r="I8" s="767"/>
      <c r="J8" s="26"/>
    </row>
    <row r="9" spans="1:13" ht="32.25" customHeight="1">
      <c r="A9" s="129">
        <v>3</v>
      </c>
      <c r="B9" s="24" t="s">
        <v>328</v>
      </c>
      <c r="C9" s="25" t="s">
        <v>644</v>
      </c>
      <c r="D9" s="38">
        <f>'ლოკ. # 1-3  სანტექნიკა'!M215</f>
        <v>0</v>
      </c>
      <c r="E9" s="38"/>
      <c r="F9" s="38"/>
      <c r="G9" s="38"/>
      <c r="H9" s="38">
        <f t="shared" si="0"/>
        <v>0</v>
      </c>
      <c r="I9" s="767"/>
      <c r="J9" s="26"/>
    </row>
    <row r="10" spans="1:13" ht="36" customHeight="1">
      <c r="A10" s="129">
        <v>4</v>
      </c>
      <c r="B10" s="24" t="s">
        <v>329</v>
      </c>
      <c r="C10" s="25" t="s">
        <v>645</v>
      </c>
      <c r="D10" s="38">
        <f>'ლოკ. # 1-4  ელექტრ.'!M153</f>
        <v>0</v>
      </c>
      <c r="E10" s="38"/>
      <c r="F10" s="38"/>
      <c r="G10" s="38"/>
      <c r="H10" s="38">
        <f t="shared" ref="H10" si="1">D10+E10+F10+G10</f>
        <v>0</v>
      </c>
      <c r="I10" s="767"/>
      <c r="J10" s="26"/>
    </row>
    <row r="11" spans="1:13" ht="36.75" customHeight="1">
      <c r="A11" s="129">
        <v>5</v>
      </c>
      <c r="B11" s="24" t="s">
        <v>330</v>
      </c>
      <c r="C11" s="25" t="s">
        <v>646</v>
      </c>
      <c r="D11" s="38">
        <f>'ლოკ # 1-5  კეთილმოწყ.'!M113</f>
        <v>0</v>
      </c>
      <c r="E11" s="38"/>
      <c r="F11" s="38"/>
      <c r="G11" s="38"/>
      <c r="H11" s="38">
        <f t="shared" ref="H11:H12" si="2">D11+E11+F11+G11</f>
        <v>0</v>
      </c>
      <c r="I11" s="767"/>
      <c r="J11" s="26"/>
    </row>
    <row r="12" spans="1:13" ht="37.5" customHeight="1">
      <c r="A12" s="129">
        <v>6</v>
      </c>
      <c r="B12" s="24" t="s">
        <v>331</v>
      </c>
      <c r="C12" s="25" t="s">
        <v>434</v>
      </c>
      <c r="D12" s="38">
        <f>'ლოკ # 1-6  დემონტაჟი'!M40</f>
        <v>0</v>
      </c>
      <c r="E12" s="38"/>
      <c r="F12" s="38"/>
      <c r="G12" s="38"/>
      <c r="H12" s="38">
        <f t="shared" si="2"/>
        <v>0</v>
      </c>
      <c r="I12" s="767"/>
      <c r="J12" s="26"/>
    </row>
    <row r="13" spans="1:13" ht="43.5" customHeight="1">
      <c r="A13" s="27"/>
      <c r="B13" s="893" t="s">
        <v>321</v>
      </c>
      <c r="C13" s="894"/>
      <c r="D13" s="131">
        <f>SUM(D7:D12)</f>
        <v>0</v>
      </c>
      <c r="E13" s="41"/>
      <c r="F13" s="41"/>
      <c r="G13" s="41"/>
      <c r="H13" s="131">
        <f t="shared" ref="H13" si="3">G13+F13+E13+D13</f>
        <v>0</v>
      </c>
      <c r="J13" s="631"/>
    </row>
    <row r="14" spans="1:13" ht="22.5" customHeight="1">
      <c r="A14" s="32"/>
      <c r="B14" s="32"/>
      <c r="C14" s="32"/>
      <c r="D14" s="32"/>
      <c r="E14" s="32"/>
      <c r="F14" s="32"/>
      <c r="G14" s="33"/>
      <c r="H14" s="33"/>
    </row>
    <row r="15" spans="1:13" ht="15.75" customHeight="1">
      <c r="A15" s="32"/>
      <c r="C15" s="35"/>
      <c r="F15" s="886"/>
      <c r="G15" s="886"/>
      <c r="H15" s="36"/>
      <c r="I15" s="36"/>
      <c r="J15" s="36"/>
    </row>
    <row r="16" spans="1:13">
      <c r="A16" s="32"/>
      <c r="B16" s="32"/>
      <c r="C16" s="32"/>
      <c r="D16" s="32"/>
      <c r="E16" s="32"/>
      <c r="F16" s="34"/>
      <c r="G16" s="34"/>
      <c r="H16" s="32"/>
    </row>
    <row r="17" spans="1:10">
      <c r="A17" s="32"/>
      <c r="B17" s="32"/>
      <c r="C17" s="32"/>
      <c r="D17" s="32"/>
      <c r="E17" s="32"/>
      <c r="F17" s="32"/>
      <c r="G17" s="33"/>
      <c r="H17" s="33"/>
    </row>
    <row r="18" spans="1:10" ht="15" customHeight="1">
      <c r="A18" s="32"/>
      <c r="B18" s="32"/>
      <c r="C18" s="32"/>
      <c r="D18" s="32"/>
      <c r="E18" s="32"/>
      <c r="F18" s="34"/>
      <c r="G18" s="34"/>
      <c r="H18" s="32"/>
    </row>
    <row r="19" spans="1:10" ht="15.75" customHeight="1">
      <c r="A19" s="32"/>
      <c r="C19" s="35"/>
      <c r="F19" s="886"/>
      <c r="G19" s="886"/>
      <c r="H19" s="36"/>
      <c r="I19" s="36"/>
      <c r="J19" s="36"/>
    </row>
    <row r="20" spans="1:10">
      <c r="A20" s="32"/>
      <c r="B20" s="32"/>
      <c r="C20" s="32"/>
      <c r="D20" s="32"/>
      <c r="E20" s="32"/>
      <c r="F20" s="34"/>
      <c r="G20" s="34"/>
      <c r="H20" s="32"/>
    </row>
  </sheetData>
  <mergeCells count="11">
    <mergeCell ref="B13:C13"/>
    <mergeCell ref="F15:G15"/>
    <mergeCell ref="F19:G19"/>
    <mergeCell ref="A3:H3"/>
    <mergeCell ref="A1:H1"/>
    <mergeCell ref="A2:H2"/>
    <mergeCell ref="A4:A5"/>
    <mergeCell ref="B4:B5"/>
    <mergeCell ref="C4:C5"/>
    <mergeCell ref="D4:G4"/>
    <mergeCell ref="H4:H5"/>
  </mergeCells>
  <printOptions horizontalCentered="1"/>
  <pageMargins left="0.78740157480314965" right="0.19685039370078741" top="0.59055118110236227" bottom="0.39370078740157483" header="0.27559055118110237" footer="0.19685039370078741"/>
  <pageSetup paperSize="9" orientation="landscape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W124"/>
  <sheetViews>
    <sheetView showZeros="0" topLeftCell="A109" zoomScaleNormal="100" workbookViewId="0">
      <selection activeCell="P120" sqref="P120"/>
    </sheetView>
  </sheetViews>
  <sheetFormatPr defaultColWidth="9.125" defaultRowHeight="15.75"/>
  <cols>
    <col min="1" max="1" width="3.125" style="5" customWidth="1"/>
    <col min="2" max="2" width="8.625" style="4" customWidth="1"/>
    <col min="3" max="3" width="45.625" style="4" customWidth="1"/>
    <col min="4" max="4" width="6.875" style="4" customWidth="1"/>
    <col min="5" max="5" width="8.375" style="12" customWidth="1"/>
    <col min="6" max="6" width="10" style="13" customWidth="1"/>
    <col min="7" max="7" width="7.875" style="1" customWidth="1"/>
    <col min="8" max="8" width="13.75" style="7" customWidth="1"/>
    <col min="9" max="9" width="7.75" style="1" customWidth="1"/>
    <col min="10" max="10" width="11.75" style="7" customWidth="1"/>
    <col min="11" max="11" width="6.375" style="1" customWidth="1"/>
    <col min="12" max="12" width="11.125" style="7" customWidth="1"/>
    <col min="13" max="13" width="13.75" style="7" customWidth="1"/>
    <col min="14" max="14" width="13.125" style="9" customWidth="1"/>
    <col min="15" max="16384" width="9.125" style="1"/>
  </cols>
  <sheetData>
    <row r="1" spans="1:23" ht="26.25" customHeight="1">
      <c r="A1" s="905" t="s">
        <v>338</v>
      </c>
      <c r="B1" s="905"/>
      <c r="C1" s="906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"/>
    </row>
    <row r="2" spans="1:23" ht="24" customHeight="1">
      <c r="A2" s="896" t="s">
        <v>339</v>
      </c>
      <c r="B2" s="896"/>
      <c r="C2" s="907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"/>
    </row>
    <row r="3" spans="1:23" ht="9.75" customHeight="1">
      <c r="C3" s="47"/>
      <c r="E3" s="1"/>
      <c r="F3" s="8"/>
      <c r="H3" s="1"/>
      <c r="J3" s="1"/>
      <c r="L3" s="1"/>
      <c r="M3" s="48"/>
      <c r="N3" s="1"/>
    </row>
    <row r="4" spans="1:23" ht="26.25" customHeight="1">
      <c r="A4" s="908" t="s">
        <v>642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1"/>
    </row>
    <row r="5" spans="1:23" ht="19.5" customHeight="1">
      <c r="A5" s="909" t="s">
        <v>13</v>
      </c>
      <c r="B5" s="909"/>
      <c r="C5" s="49" t="s">
        <v>70</v>
      </c>
      <c r="D5" s="6"/>
      <c r="E5" s="2"/>
      <c r="F5" s="2"/>
      <c r="G5" s="2"/>
      <c r="H5" s="910" t="s">
        <v>71</v>
      </c>
      <c r="I5" s="910"/>
      <c r="J5" s="910"/>
      <c r="K5" s="911">
        <f>M124</f>
        <v>0</v>
      </c>
      <c r="L5" s="912"/>
      <c r="M5" s="2" t="s">
        <v>12</v>
      </c>
      <c r="N5" s="1"/>
    </row>
    <row r="6" spans="1:23" ht="18.75" customHeight="1">
      <c r="A6" s="902"/>
      <c r="B6" s="902"/>
      <c r="C6" s="50"/>
      <c r="D6" s="11"/>
      <c r="E6" s="10"/>
      <c r="F6" s="10"/>
      <c r="G6" s="2"/>
      <c r="H6" s="903" t="s">
        <v>58</v>
      </c>
      <c r="I6" s="903"/>
      <c r="J6" s="903"/>
      <c r="K6" s="904">
        <f>J118</f>
        <v>0</v>
      </c>
      <c r="L6" s="904"/>
      <c r="M6" s="2" t="s">
        <v>12</v>
      </c>
      <c r="N6" s="1"/>
    </row>
    <row r="7" spans="1:23" ht="35.25" customHeight="1">
      <c r="A7" s="915" t="s">
        <v>11</v>
      </c>
      <c r="B7" s="913" t="s">
        <v>0</v>
      </c>
      <c r="C7" s="913" t="s">
        <v>1</v>
      </c>
      <c r="D7" s="916" t="s">
        <v>6</v>
      </c>
      <c r="E7" s="913" t="s">
        <v>2</v>
      </c>
      <c r="F7" s="913"/>
      <c r="G7" s="913" t="s">
        <v>4</v>
      </c>
      <c r="H7" s="913"/>
      <c r="I7" s="913" t="s">
        <v>3</v>
      </c>
      <c r="J7" s="913"/>
      <c r="K7" s="913" t="s">
        <v>9</v>
      </c>
      <c r="L7" s="913"/>
      <c r="M7" s="914" t="s">
        <v>5</v>
      </c>
    </row>
    <row r="8" spans="1:23" ht="26.25" customHeight="1">
      <c r="A8" s="915"/>
      <c r="B8" s="913"/>
      <c r="C8" s="913"/>
      <c r="D8" s="916"/>
      <c r="E8" s="18" t="s">
        <v>8</v>
      </c>
      <c r="F8" s="46" t="s">
        <v>7</v>
      </c>
      <c r="G8" s="46" t="s">
        <v>8</v>
      </c>
      <c r="H8" s="17" t="s">
        <v>7</v>
      </c>
      <c r="I8" s="46" t="s">
        <v>8</v>
      </c>
      <c r="J8" s="17" t="s">
        <v>7</v>
      </c>
      <c r="K8" s="46" t="s">
        <v>8</v>
      </c>
      <c r="L8" s="17" t="s">
        <v>7</v>
      </c>
      <c r="M8" s="914"/>
    </row>
    <row r="9" spans="1:23" ht="21" customHeight="1">
      <c r="A9" s="16">
        <v>1</v>
      </c>
      <c r="B9" s="15">
        <v>2</v>
      </c>
      <c r="C9" s="15">
        <v>3</v>
      </c>
      <c r="D9" s="15">
        <v>4</v>
      </c>
      <c r="E9" s="327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</row>
    <row r="10" spans="1:23" ht="25.5" customHeight="1">
      <c r="A10" s="140"/>
      <c r="B10" s="141"/>
      <c r="C10" s="142" t="s">
        <v>73</v>
      </c>
      <c r="D10" s="141"/>
      <c r="E10" s="143"/>
      <c r="F10" s="141"/>
      <c r="G10" s="141"/>
      <c r="H10" s="144"/>
      <c r="I10" s="141"/>
      <c r="J10" s="144"/>
      <c r="K10" s="141"/>
      <c r="L10" s="144"/>
      <c r="M10" s="144"/>
    </row>
    <row r="11" spans="1:23" ht="28.5" customHeight="1">
      <c r="A11" s="53">
        <v>1</v>
      </c>
      <c r="B11" s="97" t="s">
        <v>23</v>
      </c>
      <c r="C11" s="54" t="s">
        <v>273</v>
      </c>
      <c r="D11" s="111" t="s">
        <v>15</v>
      </c>
      <c r="E11" s="105"/>
      <c r="F11" s="119">
        <v>5.3</v>
      </c>
      <c r="G11" s="75"/>
      <c r="H11" s="83">
        <f>G11*F11</f>
        <v>0</v>
      </c>
      <c r="I11" s="75"/>
      <c r="J11" s="75">
        <f>I11*F11</f>
        <v>0</v>
      </c>
      <c r="K11" s="75"/>
      <c r="L11" s="75">
        <f>K11*F11</f>
        <v>0</v>
      </c>
      <c r="M11" s="75">
        <f>L11+J11+H11</f>
        <v>0</v>
      </c>
      <c r="O11" s="9"/>
      <c r="P11" s="9"/>
      <c r="Q11" s="9"/>
      <c r="R11" s="9"/>
      <c r="S11" s="9"/>
      <c r="T11" s="9"/>
      <c r="U11" s="9"/>
      <c r="V11" s="9"/>
      <c r="W11" s="9"/>
    </row>
    <row r="12" spans="1:23" ht="18" customHeight="1">
      <c r="A12" s="63"/>
      <c r="B12" s="124"/>
      <c r="C12" s="57" t="s">
        <v>10</v>
      </c>
      <c r="D12" s="124" t="s">
        <v>15</v>
      </c>
      <c r="E12" s="69">
        <v>1</v>
      </c>
      <c r="F12" s="59">
        <f>E12*F11</f>
        <v>5.3</v>
      </c>
      <c r="G12" s="69"/>
      <c r="H12" s="69">
        <f>G12*F12</f>
        <v>0</v>
      </c>
      <c r="I12" s="69"/>
      <c r="J12" s="69">
        <f>I12*F12</f>
        <v>0</v>
      </c>
      <c r="K12" s="69"/>
      <c r="L12" s="69">
        <f>K12*F12</f>
        <v>0</v>
      </c>
      <c r="M12" s="69">
        <f>L12+J12+H12</f>
        <v>0</v>
      </c>
      <c r="O12" s="9"/>
      <c r="P12" s="9"/>
      <c r="Q12" s="9"/>
      <c r="R12" s="9"/>
      <c r="S12" s="9"/>
      <c r="T12" s="9"/>
      <c r="U12" s="9"/>
      <c r="V12" s="9"/>
      <c r="W12" s="9"/>
    </row>
    <row r="13" spans="1:23" s="459" customFormat="1" ht="25.5" customHeight="1">
      <c r="A13" s="352">
        <v>2</v>
      </c>
      <c r="B13" s="353" t="s">
        <v>23</v>
      </c>
      <c r="C13" s="354" t="s">
        <v>227</v>
      </c>
      <c r="D13" s="352" t="s">
        <v>236</v>
      </c>
      <c r="E13" s="414"/>
      <c r="F13" s="625">
        <v>2.9</v>
      </c>
      <c r="G13" s="414"/>
      <c r="H13" s="455"/>
      <c r="I13" s="456"/>
      <c r="J13" s="457"/>
      <c r="K13" s="456"/>
      <c r="L13" s="455"/>
      <c r="M13" s="626"/>
      <c r="N13" s="847"/>
      <c r="O13" s="458"/>
      <c r="P13" s="458"/>
      <c r="Q13" s="458"/>
      <c r="R13" s="458"/>
      <c r="S13" s="458"/>
      <c r="T13" s="458"/>
      <c r="U13" s="458"/>
      <c r="V13" s="458"/>
      <c r="W13" s="458"/>
    </row>
    <row r="14" spans="1:23" s="629" customFormat="1" ht="18.75" customHeight="1">
      <c r="A14" s="372"/>
      <c r="B14" s="124"/>
      <c r="C14" s="363" t="s">
        <v>130</v>
      </c>
      <c r="D14" s="364" t="s">
        <v>15</v>
      </c>
      <c r="E14" s="383">
        <v>1</v>
      </c>
      <c r="F14" s="383">
        <f>F13*E14</f>
        <v>2.9</v>
      </c>
      <c r="G14" s="365"/>
      <c r="H14" s="627"/>
      <c r="I14" s="383"/>
      <c r="J14" s="461">
        <f>F14*I14</f>
        <v>0</v>
      </c>
      <c r="K14" s="451"/>
      <c r="L14" s="383"/>
      <c r="M14" s="383">
        <f>H14+J14+L14</f>
        <v>0</v>
      </c>
      <c r="N14" s="848"/>
      <c r="O14" s="628"/>
      <c r="P14" s="628"/>
      <c r="Q14" s="628"/>
      <c r="R14" s="628"/>
      <c r="S14" s="628"/>
      <c r="T14" s="628"/>
      <c r="U14" s="628"/>
      <c r="V14" s="628"/>
      <c r="W14" s="628"/>
    </row>
    <row r="15" spans="1:23" ht="35.25" customHeight="1">
      <c r="A15" s="53">
        <v>3</v>
      </c>
      <c r="B15" s="97" t="s">
        <v>23</v>
      </c>
      <c r="C15" s="54" t="s">
        <v>343</v>
      </c>
      <c r="D15" s="111" t="s">
        <v>15</v>
      </c>
      <c r="E15" s="105"/>
      <c r="F15" s="119">
        <v>2.4</v>
      </c>
      <c r="G15" s="75"/>
      <c r="H15" s="83">
        <f>G15*F15</f>
        <v>0</v>
      </c>
      <c r="I15" s="75"/>
      <c r="J15" s="75">
        <f>I15*F15</f>
        <v>0</v>
      </c>
      <c r="K15" s="75"/>
      <c r="L15" s="75">
        <f>K15*F15</f>
        <v>0</v>
      </c>
      <c r="M15" s="75">
        <f>L15+J15+H15</f>
        <v>0</v>
      </c>
      <c r="O15" s="9"/>
      <c r="P15" s="9"/>
      <c r="Q15" s="9"/>
      <c r="R15" s="9"/>
      <c r="S15" s="9"/>
      <c r="T15" s="9"/>
      <c r="U15" s="9"/>
      <c r="V15" s="9"/>
      <c r="W15" s="9"/>
    </row>
    <row r="16" spans="1:23" ht="18" customHeight="1">
      <c r="A16" s="63"/>
      <c r="B16" s="124"/>
      <c r="C16" s="57" t="s">
        <v>10</v>
      </c>
      <c r="D16" s="124" t="s">
        <v>15</v>
      </c>
      <c r="E16" s="69">
        <v>1</v>
      </c>
      <c r="F16" s="59">
        <f>E16*F15</f>
        <v>2.4</v>
      </c>
      <c r="G16" s="69"/>
      <c r="H16" s="69">
        <f>G16*F16</f>
        <v>0</v>
      </c>
      <c r="I16" s="69"/>
      <c r="J16" s="69">
        <f>I16*F16</f>
        <v>0</v>
      </c>
      <c r="K16" s="69"/>
      <c r="L16" s="69">
        <f>K16*F16</f>
        <v>0</v>
      </c>
      <c r="M16" s="69">
        <f>L16+J16+H16</f>
        <v>0</v>
      </c>
      <c r="O16" s="9"/>
      <c r="P16" s="9"/>
      <c r="Q16" s="9"/>
      <c r="R16" s="9"/>
      <c r="S16" s="9"/>
      <c r="T16" s="9"/>
      <c r="U16" s="9"/>
      <c r="V16" s="9"/>
      <c r="W16" s="9"/>
    </row>
    <row r="17" spans="1:23" ht="27.75" customHeight="1">
      <c r="A17" s="53">
        <v>4</v>
      </c>
      <c r="B17" s="87" t="s">
        <v>23</v>
      </c>
      <c r="C17" s="98" t="s">
        <v>595</v>
      </c>
      <c r="D17" s="86" t="s">
        <v>22</v>
      </c>
      <c r="E17" s="85"/>
      <c r="F17" s="732">
        <v>4.5999999999999996</v>
      </c>
      <c r="G17" s="99"/>
      <c r="H17" s="100"/>
      <c r="I17" s="99"/>
      <c r="J17" s="101"/>
      <c r="K17" s="99"/>
      <c r="L17" s="100"/>
      <c r="M17" s="99"/>
    </row>
    <row r="18" spans="1:23" ht="19.5" customHeight="1">
      <c r="A18" s="64"/>
      <c r="B18" s="104"/>
      <c r="C18" s="102" t="s">
        <v>285</v>
      </c>
      <c r="D18" s="92" t="s">
        <v>36</v>
      </c>
      <c r="E18" s="59">
        <v>1</v>
      </c>
      <c r="F18" s="89">
        <f>E18*F17</f>
        <v>4.5999999999999996</v>
      </c>
      <c r="G18" s="59"/>
      <c r="H18" s="103"/>
      <c r="I18" s="59"/>
      <c r="J18" s="96"/>
      <c r="K18" s="59"/>
      <c r="L18" s="103">
        <f>K18*F18</f>
        <v>0</v>
      </c>
      <c r="M18" s="59">
        <f>L18+J18+H18</f>
        <v>0</v>
      </c>
    </row>
    <row r="19" spans="1:23" ht="32.25" customHeight="1">
      <c r="A19" s="151">
        <v>5</v>
      </c>
      <c r="B19" s="205" t="s">
        <v>78</v>
      </c>
      <c r="C19" s="150" t="s">
        <v>527</v>
      </c>
      <c r="D19" s="666" t="s">
        <v>31</v>
      </c>
      <c r="E19" s="153"/>
      <c r="F19" s="274">
        <v>9</v>
      </c>
      <c r="G19" s="190"/>
      <c r="H19" s="667">
        <f t="shared" ref="H19:H20" si="0">G19*F19</f>
        <v>0</v>
      </c>
      <c r="I19" s="190"/>
      <c r="J19" s="190">
        <f t="shared" ref="J19:J20" si="1">I19*F19</f>
        <v>0</v>
      </c>
      <c r="K19" s="190"/>
      <c r="L19" s="190">
        <f t="shared" ref="L19:L20" si="2">K19*F19</f>
        <v>0</v>
      </c>
      <c r="M19" s="190">
        <f t="shared" ref="M19:M20" si="3">L19+J19+H19</f>
        <v>0</v>
      </c>
    </row>
    <row r="20" spans="1:23" ht="16.5" customHeight="1">
      <c r="A20" s="155"/>
      <c r="B20" s="156" t="s">
        <v>23</v>
      </c>
      <c r="C20" s="157" t="s">
        <v>10</v>
      </c>
      <c r="D20" s="156" t="s">
        <v>31</v>
      </c>
      <c r="E20" s="146">
        <v>1</v>
      </c>
      <c r="F20" s="158">
        <f>E20*F19</f>
        <v>9</v>
      </c>
      <c r="G20" s="146"/>
      <c r="H20" s="146">
        <f t="shared" si="0"/>
        <v>0</v>
      </c>
      <c r="I20" s="146"/>
      <c r="J20" s="146">
        <f t="shared" si="1"/>
        <v>0</v>
      </c>
      <c r="K20" s="146"/>
      <c r="L20" s="146">
        <f t="shared" si="2"/>
        <v>0</v>
      </c>
      <c r="M20" s="146">
        <f t="shared" si="3"/>
        <v>0</v>
      </c>
    </row>
    <row r="21" spans="1:23" ht="35.25" customHeight="1">
      <c r="A21" s="53">
        <v>3</v>
      </c>
      <c r="B21" s="97" t="s">
        <v>23</v>
      </c>
      <c r="C21" s="54" t="s">
        <v>525</v>
      </c>
      <c r="D21" s="111" t="s">
        <v>15</v>
      </c>
      <c r="E21" s="105"/>
      <c r="F21" s="119">
        <v>1.8</v>
      </c>
      <c r="G21" s="75"/>
      <c r="H21" s="83">
        <f>G21*F21</f>
        <v>0</v>
      </c>
      <c r="I21" s="75"/>
      <c r="J21" s="75">
        <f>I21*F21</f>
        <v>0</v>
      </c>
      <c r="K21" s="75"/>
      <c r="L21" s="75">
        <f>K21*F21</f>
        <v>0</v>
      </c>
      <c r="M21" s="75">
        <f>L21+J21+H21</f>
        <v>0</v>
      </c>
      <c r="O21" s="9"/>
      <c r="P21" s="9"/>
      <c r="Q21" s="9"/>
      <c r="R21" s="9"/>
      <c r="S21" s="9"/>
      <c r="T21" s="9"/>
      <c r="U21" s="9"/>
      <c r="V21" s="9"/>
      <c r="W21" s="9"/>
    </row>
    <row r="22" spans="1:23" ht="18" customHeight="1">
      <c r="A22" s="63"/>
      <c r="B22" s="124"/>
      <c r="C22" s="57" t="s">
        <v>10</v>
      </c>
      <c r="D22" s="124" t="s">
        <v>15</v>
      </c>
      <c r="E22" s="69">
        <v>1</v>
      </c>
      <c r="F22" s="59">
        <f>E22*F21</f>
        <v>1.8</v>
      </c>
      <c r="G22" s="69"/>
      <c r="H22" s="69">
        <f>G22*F22</f>
        <v>0</v>
      </c>
      <c r="I22" s="69"/>
      <c r="J22" s="69">
        <f>I22*F22</f>
        <v>0</v>
      </c>
      <c r="K22" s="69"/>
      <c r="L22" s="69">
        <f>K22*F22</f>
        <v>0</v>
      </c>
      <c r="M22" s="69">
        <f>L22+J22+H22</f>
        <v>0</v>
      </c>
      <c r="O22" s="9"/>
      <c r="P22" s="9"/>
      <c r="Q22" s="9"/>
      <c r="R22" s="9"/>
      <c r="S22" s="9"/>
      <c r="T22" s="9"/>
      <c r="U22" s="9"/>
      <c r="V22" s="9"/>
      <c r="W22" s="9"/>
    </row>
    <row r="23" spans="1:23" ht="38.25" customHeight="1">
      <c r="A23" s="53">
        <v>6</v>
      </c>
      <c r="B23" s="87" t="s">
        <v>23</v>
      </c>
      <c r="C23" s="98" t="s">
        <v>596</v>
      </c>
      <c r="D23" s="86" t="s">
        <v>22</v>
      </c>
      <c r="E23" s="85"/>
      <c r="F23" s="732">
        <v>4.32</v>
      </c>
      <c r="G23" s="99"/>
      <c r="H23" s="100"/>
      <c r="I23" s="99"/>
      <c r="J23" s="101"/>
      <c r="K23" s="99"/>
      <c r="L23" s="100"/>
      <c r="M23" s="99"/>
    </row>
    <row r="24" spans="1:23" ht="19.5" customHeight="1">
      <c r="A24" s="64"/>
      <c r="B24" s="104"/>
      <c r="C24" s="102" t="s">
        <v>285</v>
      </c>
      <c r="D24" s="92" t="s">
        <v>36</v>
      </c>
      <c r="E24" s="59">
        <v>1</v>
      </c>
      <c r="F24" s="89">
        <f>E24*F23</f>
        <v>4.32</v>
      </c>
      <c r="G24" s="59"/>
      <c r="H24" s="103"/>
      <c r="I24" s="59"/>
      <c r="J24" s="96"/>
      <c r="K24" s="59"/>
      <c r="L24" s="103">
        <f>K24*F24</f>
        <v>0</v>
      </c>
      <c r="M24" s="59">
        <f>L24+J24+H24</f>
        <v>0</v>
      </c>
    </row>
    <row r="25" spans="1:23" ht="21.75" customHeight="1">
      <c r="A25" s="132"/>
      <c r="B25" s="133"/>
      <c r="C25" s="134" t="s">
        <v>67</v>
      </c>
      <c r="D25" s="135"/>
      <c r="E25" s="136"/>
      <c r="F25" s="137"/>
      <c r="G25" s="138"/>
      <c r="H25" s="139">
        <f>SUM(H11:H24)</f>
        <v>0</v>
      </c>
      <c r="I25" s="139"/>
      <c r="J25" s="139">
        <f>SUM(J11:J24)</f>
        <v>0</v>
      </c>
      <c r="K25" s="139"/>
      <c r="L25" s="139">
        <f>SUM(L11:L24)</f>
        <v>0</v>
      </c>
      <c r="M25" s="139">
        <f>SUM(M11:M24)</f>
        <v>0</v>
      </c>
    </row>
    <row r="26" spans="1:23" ht="27" customHeight="1">
      <c r="A26" s="140"/>
      <c r="B26" s="141"/>
      <c r="C26" s="142" t="s">
        <v>358</v>
      </c>
      <c r="D26" s="141"/>
      <c r="E26" s="143"/>
      <c r="F26" s="141"/>
      <c r="G26" s="141"/>
      <c r="H26" s="144"/>
      <c r="I26" s="141"/>
      <c r="J26" s="144"/>
      <c r="K26" s="141"/>
      <c r="L26" s="144"/>
      <c r="M26" s="144"/>
    </row>
    <row r="27" spans="1:23" ht="66" customHeight="1">
      <c r="A27" s="53">
        <v>1</v>
      </c>
      <c r="B27" s="87" t="s">
        <v>83</v>
      </c>
      <c r="C27" s="54" t="s">
        <v>344</v>
      </c>
      <c r="D27" s="53" t="s">
        <v>15</v>
      </c>
      <c r="E27" s="105"/>
      <c r="F27" s="93">
        <v>0.8</v>
      </c>
      <c r="G27" s="75"/>
      <c r="H27" s="75">
        <f t="shared" ref="H27:H31" si="4">G27*F27</f>
        <v>0</v>
      </c>
      <c r="I27" s="75"/>
      <c r="J27" s="75">
        <f>I27*F27</f>
        <v>0</v>
      </c>
      <c r="K27" s="75"/>
      <c r="L27" s="75">
        <f>K27*F27</f>
        <v>0</v>
      </c>
      <c r="M27" s="75">
        <f t="shared" ref="M27:M31" si="5">L27+J27+H27</f>
        <v>0</v>
      </c>
    </row>
    <row r="28" spans="1:23" ht="17.25" customHeight="1">
      <c r="A28" s="63"/>
      <c r="B28" s="124" t="s">
        <v>23</v>
      </c>
      <c r="C28" s="57" t="s">
        <v>10</v>
      </c>
      <c r="D28" s="124" t="s">
        <v>15</v>
      </c>
      <c r="E28" s="58">
        <v>1</v>
      </c>
      <c r="F28" s="69">
        <f>E28*F27</f>
        <v>0.8</v>
      </c>
      <c r="G28" s="69"/>
      <c r="H28" s="69">
        <f t="shared" si="4"/>
        <v>0</v>
      </c>
      <c r="I28" s="69"/>
      <c r="J28" s="69">
        <f>I28*F28</f>
        <v>0</v>
      </c>
      <c r="K28" s="69"/>
      <c r="L28" s="69">
        <f>K28*F28</f>
        <v>0</v>
      </c>
      <c r="M28" s="69">
        <f t="shared" si="5"/>
        <v>0</v>
      </c>
    </row>
    <row r="29" spans="1:23" ht="17.25" customHeight="1">
      <c r="A29" s="63"/>
      <c r="B29" s="124"/>
      <c r="C29" s="57" t="s">
        <v>18</v>
      </c>
      <c r="D29" s="124" t="s">
        <v>12</v>
      </c>
      <c r="E29" s="58">
        <v>1.06</v>
      </c>
      <c r="F29" s="69">
        <f>E29*F27</f>
        <v>0.84800000000000009</v>
      </c>
      <c r="G29" s="69"/>
      <c r="H29" s="69">
        <f t="shared" si="4"/>
        <v>0</v>
      </c>
      <c r="I29" s="69"/>
      <c r="J29" s="69">
        <f>I29*F29</f>
        <v>0</v>
      </c>
      <c r="K29" s="69"/>
      <c r="L29" s="69">
        <f>K29*F29</f>
        <v>0</v>
      </c>
      <c r="M29" s="69">
        <f t="shared" si="5"/>
        <v>0</v>
      </c>
    </row>
    <row r="30" spans="1:23" ht="15.75" customHeight="1">
      <c r="A30" s="63"/>
      <c r="B30" s="94"/>
      <c r="C30" s="57" t="s">
        <v>345</v>
      </c>
      <c r="D30" s="92" t="s">
        <v>60</v>
      </c>
      <c r="E30" s="59">
        <v>1.25</v>
      </c>
      <c r="F30" s="69">
        <f>E30*F27</f>
        <v>1</v>
      </c>
      <c r="G30" s="69"/>
      <c r="H30" s="59">
        <f t="shared" si="4"/>
        <v>0</v>
      </c>
      <c r="I30" s="59"/>
      <c r="J30" s="59"/>
      <c r="K30" s="59"/>
      <c r="L30" s="59"/>
      <c r="M30" s="59">
        <f t="shared" si="5"/>
        <v>0</v>
      </c>
    </row>
    <row r="31" spans="1:23" ht="16.5" customHeight="1">
      <c r="A31" s="108"/>
      <c r="B31" s="125"/>
      <c r="C31" s="61" t="s">
        <v>17</v>
      </c>
      <c r="D31" s="125" t="s">
        <v>12</v>
      </c>
      <c r="E31" s="62">
        <v>0.02</v>
      </c>
      <c r="F31" s="91">
        <f>E31*F27</f>
        <v>1.6E-2</v>
      </c>
      <c r="G31" s="91"/>
      <c r="H31" s="91">
        <f t="shared" si="4"/>
        <v>0</v>
      </c>
      <c r="I31" s="91"/>
      <c r="J31" s="91">
        <f t="shared" ref="J31" si="6">I31*F31</f>
        <v>0</v>
      </c>
      <c r="K31" s="91"/>
      <c r="L31" s="91">
        <f t="shared" ref="L31" si="7">K31*F31</f>
        <v>0</v>
      </c>
      <c r="M31" s="91">
        <f t="shared" si="5"/>
        <v>0</v>
      </c>
    </row>
    <row r="32" spans="1:23" ht="68.25" customHeight="1">
      <c r="A32" s="86">
        <v>2</v>
      </c>
      <c r="B32" s="87" t="s">
        <v>536</v>
      </c>
      <c r="C32" s="113" t="s">
        <v>353</v>
      </c>
      <c r="D32" s="86" t="s">
        <v>15</v>
      </c>
      <c r="E32" s="105"/>
      <c r="F32" s="630">
        <v>2.8</v>
      </c>
      <c r="G32" s="75"/>
      <c r="H32" s="75">
        <f t="shared" ref="H32:H46" si="8">G32*F32</f>
        <v>0</v>
      </c>
      <c r="I32" s="75"/>
      <c r="J32" s="75">
        <f t="shared" ref="J32:J39" si="9">I32*F32</f>
        <v>0</v>
      </c>
      <c r="K32" s="75"/>
      <c r="L32" s="75">
        <f t="shared" ref="L32:L39" si="10">K32*F32</f>
        <v>0</v>
      </c>
      <c r="M32" s="75">
        <f t="shared" ref="M32:M46" si="11">L32+J32+H32</f>
        <v>0</v>
      </c>
    </row>
    <row r="33" spans="1:14" ht="16.5" customHeight="1">
      <c r="A33" s="115"/>
      <c r="B33" s="124" t="s">
        <v>23</v>
      </c>
      <c r="C33" s="57" t="s">
        <v>10</v>
      </c>
      <c r="D33" s="124" t="s">
        <v>15</v>
      </c>
      <c r="E33" s="69">
        <v>1</v>
      </c>
      <c r="F33" s="69">
        <f>E33*F32</f>
        <v>2.8</v>
      </c>
      <c r="G33" s="69"/>
      <c r="H33" s="69">
        <f t="shared" si="8"/>
        <v>0</v>
      </c>
      <c r="I33" s="69"/>
      <c r="J33" s="69">
        <f t="shared" si="9"/>
        <v>0</v>
      </c>
      <c r="K33" s="69"/>
      <c r="L33" s="69">
        <f t="shared" si="10"/>
        <v>0</v>
      </c>
      <c r="M33" s="69">
        <f t="shared" si="11"/>
        <v>0</v>
      </c>
    </row>
    <row r="34" spans="1:14" ht="16.5" customHeight="1">
      <c r="A34" s="115"/>
      <c r="B34" s="124"/>
      <c r="C34" s="57" t="s">
        <v>18</v>
      </c>
      <c r="D34" s="124" t="s">
        <v>12</v>
      </c>
      <c r="E34" s="69">
        <v>1.1000000000000001</v>
      </c>
      <c r="F34" s="69">
        <f>E34*F32</f>
        <v>3.08</v>
      </c>
      <c r="G34" s="69"/>
      <c r="H34" s="69">
        <f t="shared" si="8"/>
        <v>0</v>
      </c>
      <c r="I34" s="69"/>
      <c r="J34" s="69">
        <f t="shared" si="9"/>
        <v>0</v>
      </c>
      <c r="K34" s="69"/>
      <c r="L34" s="69">
        <f t="shared" si="10"/>
        <v>0</v>
      </c>
      <c r="M34" s="69">
        <f t="shared" si="11"/>
        <v>0</v>
      </c>
    </row>
    <row r="35" spans="1:14" ht="15.75" customHeight="1">
      <c r="A35" s="115"/>
      <c r="B35" s="94"/>
      <c r="C35" s="57" t="s">
        <v>62</v>
      </c>
      <c r="D35" s="124" t="s">
        <v>16</v>
      </c>
      <c r="E35" s="69">
        <v>1.02</v>
      </c>
      <c r="F35" s="69">
        <f>E35*F32</f>
        <v>2.8559999999999999</v>
      </c>
      <c r="G35" s="69"/>
      <c r="H35" s="69">
        <f t="shared" si="8"/>
        <v>0</v>
      </c>
      <c r="I35" s="69"/>
      <c r="J35" s="69">
        <f t="shared" si="9"/>
        <v>0</v>
      </c>
      <c r="K35" s="69"/>
      <c r="L35" s="69">
        <f t="shared" si="10"/>
        <v>0</v>
      </c>
      <c r="M35" s="69">
        <f t="shared" si="11"/>
        <v>0</v>
      </c>
    </row>
    <row r="36" spans="1:14" ht="15.75" customHeight="1">
      <c r="A36" s="115"/>
      <c r="B36" s="94"/>
      <c r="C36" s="57" t="s">
        <v>355</v>
      </c>
      <c r="D36" s="124" t="s">
        <v>22</v>
      </c>
      <c r="E36" s="112" t="s">
        <v>35</v>
      </c>
      <c r="F36" s="126">
        <f>1.03*0.058</f>
        <v>5.9740000000000001E-2</v>
      </c>
      <c r="G36" s="69"/>
      <c r="H36" s="69">
        <f t="shared" si="8"/>
        <v>0</v>
      </c>
      <c r="I36" s="69"/>
      <c r="J36" s="69">
        <f t="shared" si="9"/>
        <v>0</v>
      </c>
      <c r="K36" s="69"/>
      <c r="L36" s="69">
        <f t="shared" si="10"/>
        <v>0</v>
      </c>
      <c r="M36" s="69">
        <f t="shared" si="11"/>
        <v>0</v>
      </c>
    </row>
    <row r="37" spans="1:14" ht="15.75" customHeight="1">
      <c r="A37" s="115"/>
      <c r="B37" s="94"/>
      <c r="C37" s="57" t="s">
        <v>356</v>
      </c>
      <c r="D37" s="124" t="s">
        <v>22</v>
      </c>
      <c r="E37" s="112" t="s">
        <v>35</v>
      </c>
      <c r="F37" s="126">
        <f>1.03*0.04</f>
        <v>4.1200000000000001E-2</v>
      </c>
      <c r="G37" s="69"/>
      <c r="H37" s="69">
        <f t="shared" ref="H37" si="12">G37*F37</f>
        <v>0</v>
      </c>
      <c r="I37" s="69"/>
      <c r="J37" s="69">
        <f t="shared" ref="J37" si="13">I37*F37</f>
        <v>0</v>
      </c>
      <c r="K37" s="69"/>
      <c r="L37" s="69">
        <f t="shared" ref="L37" si="14">K37*F37</f>
        <v>0</v>
      </c>
      <c r="M37" s="69">
        <f t="shared" ref="M37" si="15">L37+J37+H37</f>
        <v>0</v>
      </c>
    </row>
    <row r="38" spans="1:14" ht="15.75" customHeight="1">
      <c r="A38" s="115"/>
      <c r="B38" s="94"/>
      <c r="C38" s="57" t="s">
        <v>277</v>
      </c>
      <c r="D38" s="124" t="s">
        <v>19</v>
      </c>
      <c r="E38" s="69">
        <v>1.84</v>
      </c>
      <c r="F38" s="69">
        <f>F32*E38</f>
        <v>5.1520000000000001</v>
      </c>
      <c r="G38" s="69"/>
      <c r="H38" s="69">
        <f t="shared" si="8"/>
        <v>0</v>
      </c>
      <c r="I38" s="69"/>
      <c r="J38" s="69">
        <f t="shared" si="9"/>
        <v>0</v>
      </c>
      <c r="K38" s="69"/>
      <c r="L38" s="69">
        <f t="shared" si="10"/>
        <v>0</v>
      </c>
      <c r="M38" s="69">
        <f t="shared" si="11"/>
        <v>0</v>
      </c>
    </row>
    <row r="39" spans="1:14" ht="16.5" customHeight="1">
      <c r="A39" s="115"/>
      <c r="B39" s="94"/>
      <c r="C39" s="57" t="s">
        <v>72</v>
      </c>
      <c r="D39" s="124" t="s">
        <v>16</v>
      </c>
      <c r="E39" s="58">
        <v>3.9100000000000003E-2</v>
      </c>
      <c r="F39" s="69">
        <f>F32*E39</f>
        <v>0.10947999999999999</v>
      </c>
      <c r="G39" s="69"/>
      <c r="H39" s="69">
        <f t="shared" si="8"/>
        <v>0</v>
      </c>
      <c r="I39" s="69"/>
      <c r="J39" s="69">
        <f t="shared" si="9"/>
        <v>0</v>
      </c>
      <c r="K39" s="69"/>
      <c r="L39" s="69">
        <f t="shared" si="10"/>
        <v>0</v>
      </c>
      <c r="M39" s="69">
        <f t="shared" si="11"/>
        <v>0</v>
      </c>
    </row>
    <row r="40" spans="1:14" ht="16.5" customHeight="1">
      <c r="A40" s="115"/>
      <c r="B40" s="94"/>
      <c r="C40" s="57" t="s">
        <v>352</v>
      </c>
      <c r="D40" s="124" t="s">
        <v>16</v>
      </c>
      <c r="E40" s="58">
        <v>3.3999999999999998E-3</v>
      </c>
      <c r="F40" s="69">
        <f>E40*F32</f>
        <v>9.5199999999999989E-3</v>
      </c>
      <c r="G40" s="69"/>
      <c r="H40" s="69">
        <f t="shared" ref="H40:H41" si="16">G40*F40</f>
        <v>0</v>
      </c>
      <c r="I40" s="69"/>
      <c r="J40" s="69">
        <f t="shared" ref="J40:J41" si="17">I40*F40</f>
        <v>0</v>
      </c>
      <c r="K40" s="69"/>
      <c r="L40" s="69">
        <f t="shared" ref="L40:L41" si="18">K40*F40</f>
        <v>0</v>
      </c>
      <c r="M40" s="69">
        <f t="shared" ref="M40:M41" si="19">L40+J40+H40</f>
        <v>0</v>
      </c>
    </row>
    <row r="41" spans="1:14" s="722" customFormat="1" ht="18" customHeight="1">
      <c r="A41" s="724"/>
      <c r="B41" s="238" t="s">
        <v>23</v>
      </c>
      <c r="C41" s="157" t="s">
        <v>63</v>
      </c>
      <c r="D41" s="223" t="s">
        <v>20</v>
      </c>
      <c r="E41" s="196">
        <v>2.2000000000000002</v>
      </c>
      <c r="F41" s="196">
        <f>E41*F32</f>
        <v>6.16</v>
      </c>
      <c r="G41" s="196"/>
      <c r="H41" s="196">
        <f t="shared" si="16"/>
        <v>0</v>
      </c>
      <c r="I41" s="196"/>
      <c r="J41" s="196">
        <f t="shared" si="17"/>
        <v>0</v>
      </c>
      <c r="K41" s="196"/>
      <c r="L41" s="196">
        <f t="shared" si="18"/>
        <v>0</v>
      </c>
      <c r="M41" s="196">
        <f t="shared" si="19"/>
        <v>0</v>
      </c>
      <c r="N41" s="849"/>
    </row>
    <row r="42" spans="1:14" s="722" customFormat="1" ht="18" customHeight="1">
      <c r="A42" s="724"/>
      <c r="B42" s="238" t="s">
        <v>23</v>
      </c>
      <c r="C42" s="157" t="s">
        <v>27</v>
      </c>
      <c r="D42" s="223" t="s">
        <v>20</v>
      </c>
      <c r="E42" s="196">
        <v>1</v>
      </c>
      <c r="F42" s="196">
        <f>E42*F32</f>
        <v>2.8</v>
      </c>
      <c r="G42" s="196"/>
      <c r="H42" s="196">
        <f t="shared" ref="H42" si="20">G42*F42</f>
        <v>0</v>
      </c>
      <c r="I42" s="196"/>
      <c r="J42" s="196">
        <f t="shared" ref="J42" si="21">I42*F42</f>
        <v>0</v>
      </c>
      <c r="K42" s="196"/>
      <c r="L42" s="196">
        <f t="shared" ref="L42" si="22">K42*F42</f>
        <v>0</v>
      </c>
      <c r="M42" s="196">
        <f t="shared" ref="M42" si="23">L42+J42+H42</f>
        <v>0</v>
      </c>
      <c r="N42" s="849"/>
    </row>
    <row r="43" spans="1:14" s="722" customFormat="1">
      <c r="A43" s="719"/>
      <c r="B43" s="238" t="s">
        <v>23</v>
      </c>
      <c r="C43" s="157" t="s">
        <v>275</v>
      </c>
      <c r="D43" s="223" t="s">
        <v>21</v>
      </c>
      <c r="E43" s="720" t="s">
        <v>35</v>
      </c>
      <c r="F43" s="196">
        <v>120</v>
      </c>
      <c r="G43" s="196"/>
      <c r="H43" s="196">
        <f t="shared" si="8"/>
        <v>0</v>
      </c>
      <c r="I43" s="196"/>
      <c r="J43" s="196"/>
      <c r="K43" s="196"/>
      <c r="L43" s="196"/>
      <c r="M43" s="196">
        <f t="shared" si="11"/>
        <v>0</v>
      </c>
      <c r="N43" s="145"/>
    </row>
    <row r="44" spans="1:14" s="722" customFormat="1" ht="18" customHeight="1">
      <c r="A44" s="724"/>
      <c r="B44" s="238" t="s">
        <v>23</v>
      </c>
      <c r="C44" s="157" t="s">
        <v>276</v>
      </c>
      <c r="D44" s="223" t="s">
        <v>20</v>
      </c>
      <c r="E44" s="251" t="s">
        <v>35</v>
      </c>
      <c r="F44" s="196">
        <v>2</v>
      </c>
      <c r="G44" s="196"/>
      <c r="H44" s="196">
        <f t="shared" si="8"/>
        <v>0</v>
      </c>
      <c r="I44" s="196"/>
      <c r="J44" s="196">
        <f t="shared" ref="J44" si="24">I44*F44</f>
        <v>0</v>
      </c>
      <c r="K44" s="196"/>
      <c r="L44" s="196">
        <f t="shared" ref="L44" si="25">K44*F44</f>
        <v>0</v>
      </c>
      <c r="M44" s="196">
        <f t="shared" si="11"/>
        <v>0</v>
      </c>
      <c r="N44" s="849"/>
    </row>
    <row r="45" spans="1:14" s="722" customFormat="1" ht="18" customHeight="1">
      <c r="A45" s="724"/>
      <c r="B45" s="238" t="s">
        <v>23</v>
      </c>
      <c r="C45" s="157" t="s">
        <v>278</v>
      </c>
      <c r="D45" s="223" t="s">
        <v>21</v>
      </c>
      <c r="E45" s="720" t="s">
        <v>35</v>
      </c>
      <c r="F45" s="196">
        <v>1</v>
      </c>
      <c r="G45" s="196"/>
      <c r="H45" s="196">
        <f t="shared" si="8"/>
        <v>0</v>
      </c>
      <c r="I45" s="196"/>
      <c r="J45" s="196"/>
      <c r="K45" s="196"/>
      <c r="L45" s="196"/>
      <c r="M45" s="196">
        <f t="shared" si="11"/>
        <v>0</v>
      </c>
      <c r="N45" s="849"/>
    </row>
    <row r="46" spans="1:14" ht="16.5" customHeight="1">
      <c r="A46" s="114"/>
      <c r="B46" s="125"/>
      <c r="C46" s="61" t="s">
        <v>17</v>
      </c>
      <c r="D46" s="125" t="s">
        <v>12</v>
      </c>
      <c r="E46" s="91">
        <v>0.4</v>
      </c>
      <c r="F46" s="90">
        <f>E46*F32</f>
        <v>1.1199999999999999</v>
      </c>
      <c r="G46" s="91"/>
      <c r="H46" s="91">
        <f t="shared" si="8"/>
        <v>0</v>
      </c>
      <c r="I46" s="91"/>
      <c r="J46" s="91">
        <f t="shared" ref="J46" si="26">I46*F46</f>
        <v>0</v>
      </c>
      <c r="K46" s="91"/>
      <c r="L46" s="91">
        <f t="shared" ref="L46" si="27">K46*F46</f>
        <v>0</v>
      </c>
      <c r="M46" s="91">
        <f t="shared" si="11"/>
        <v>0</v>
      </c>
    </row>
    <row r="47" spans="1:14" ht="22.5" customHeight="1">
      <c r="A47" s="132"/>
      <c r="B47" s="133"/>
      <c r="C47" s="134" t="s">
        <v>346</v>
      </c>
      <c r="D47" s="135"/>
      <c r="E47" s="136"/>
      <c r="F47" s="137"/>
      <c r="G47" s="138"/>
      <c r="H47" s="139">
        <f>SUM(H27:H46)</f>
        <v>0</v>
      </c>
      <c r="I47" s="139"/>
      <c r="J47" s="139">
        <f>SUM(J27:J46)</f>
        <v>0</v>
      </c>
      <c r="K47" s="139"/>
      <c r="L47" s="139">
        <f>SUM(L27:L46)</f>
        <v>0</v>
      </c>
      <c r="M47" s="139">
        <f>SUM(M27:M46)</f>
        <v>0</v>
      </c>
    </row>
    <row r="48" spans="1:14" ht="31.5" customHeight="1">
      <c r="A48" s="140"/>
      <c r="B48" s="141"/>
      <c r="C48" s="142" t="s">
        <v>347</v>
      </c>
      <c r="D48" s="141"/>
      <c r="E48" s="143"/>
      <c r="F48" s="141"/>
      <c r="G48" s="141"/>
      <c r="H48" s="144"/>
      <c r="I48" s="141"/>
      <c r="J48" s="144"/>
      <c r="K48" s="141"/>
      <c r="L48" s="144"/>
      <c r="M48" s="144"/>
    </row>
    <row r="49" spans="1:15" ht="66" customHeight="1">
      <c r="A49" s="53">
        <v>1</v>
      </c>
      <c r="B49" s="87" t="s">
        <v>83</v>
      </c>
      <c r="C49" s="54" t="s">
        <v>354</v>
      </c>
      <c r="D49" s="53" t="s">
        <v>15</v>
      </c>
      <c r="E49" s="105"/>
      <c r="F49" s="93">
        <v>0.61</v>
      </c>
      <c r="G49" s="75"/>
      <c r="H49" s="75">
        <f t="shared" ref="H49:H53" si="28">G49*F49</f>
        <v>0</v>
      </c>
      <c r="I49" s="75"/>
      <c r="J49" s="75">
        <f>I49*F49</f>
        <v>0</v>
      </c>
      <c r="K49" s="75"/>
      <c r="L49" s="75">
        <f>K49*F49</f>
        <v>0</v>
      </c>
      <c r="M49" s="75">
        <f t="shared" ref="M49:M53" si="29">L49+J49+H49</f>
        <v>0</v>
      </c>
    </row>
    <row r="50" spans="1:15" ht="17.25" customHeight="1">
      <c r="A50" s="63"/>
      <c r="B50" s="124" t="s">
        <v>23</v>
      </c>
      <c r="C50" s="57" t="s">
        <v>10</v>
      </c>
      <c r="D50" s="124" t="s">
        <v>15</v>
      </c>
      <c r="E50" s="58">
        <v>1</v>
      </c>
      <c r="F50" s="69">
        <f>E50*F49</f>
        <v>0.61</v>
      </c>
      <c r="G50" s="69"/>
      <c r="H50" s="69">
        <f t="shared" si="28"/>
        <v>0</v>
      </c>
      <c r="I50" s="69"/>
      <c r="J50" s="69">
        <f>I50*F50</f>
        <v>0</v>
      </c>
      <c r="K50" s="69"/>
      <c r="L50" s="69">
        <f>K50*F50</f>
        <v>0</v>
      </c>
      <c r="M50" s="69">
        <f t="shared" si="29"/>
        <v>0</v>
      </c>
    </row>
    <row r="51" spans="1:15" ht="17.25" customHeight="1">
      <c r="A51" s="63"/>
      <c r="B51" s="124"/>
      <c r="C51" s="57" t="s">
        <v>18</v>
      </c>
      <c r="D51" s="124" t="s">
        <v>12</v>
      </c>
      <c r="E51" s="58">
        <v>1.06</v>
      </c>
      <c r="F51" s="69">
        <f>E51*F49</f>
        <v>0.64660000000000006</v>
      </c>
      <c r="G51" s="69"/>
      <c r="H51" s="69">
        <f t="shared" si="28"/>
        <v>0</v>
      </c>
      <c r="I51" s="69"/>
      <c r="J51" s="69">
        <f>I51*F51</f>
        <v>0</v>
      </c>
      <c r="K51" s="69"/>
      <c r="L51" s="69">
        <f>K51*F51</f>
        <v>0</v>
      </c>
      <c r="M51" s="69">
        <f t="shared" si="29"/>
        <v>0</v>
      </c>
    </row>
    <row r="52" spans="1:15" ht="15.75" customHeight="1">
      <c r="A52" s="63"/>
      <c r="B52" s="94"/>
      <c r="C52" s="57" t="s">
        <v>345</v>
      </c>
      <c r="D52" s="92" t="s">
        <v>60</v>
      </c>
      <c r="E52" s="59">
        <v>1.25</v>
      </c>
      <c r="F52" s="69">
        <f>E52*F49</f>
        <v>0.76249999999999996</v>
      </c>
      <c r="G52" s="69"/>
      <c r="H52" s="59">
        <f t="shared" si="28"/>
        <v>0</v>
      </c>
      <c r="I52" s="59"/>
      <c r="J52" s="59"/>
      <c r="K52" s="59"/>
      <c r="L52" s="59"/>
      <c r="M52" s="59">
        <f t="shared" si="29"/>
        <v>0</v>
      </c>
    </row>
    <row r="53" spans="1:15" ht="16.5" customHeight="1">
      <c r="A53" s="108"/>
      <c r="B53" s="125"/>
      <c r="C53" s="61" t="s">
        <v>17</v>
      </c>
      <c r="D53" s="125" t="s">
        <v>12</v>
      </c>
      <c r="E53" s="62">
        <v>0.02</v>
      </c>
      <c r="F53" s="91">
        <f>E53*F49</f>
        <v>1.2200000000000001E-2</v>
      </c>
      <c r="G53" s="91"/>
      <c r="H53" s="91">
        <f t="shared" si="28"/>
        <v>0</v>
      </c>
      <c r="I53" s="91"/>
      <c r="J53" s="91">
        <f t="shared" ref="J53" si="30">I53*F53</f>
        <v>0</v>
      </c>
      <c r="K53" s="91"/>
      <c r="L53" s="91">
        <f t="shared" ref="L53" si="31">K53*F53</f>
        <v>0</v>
      </c>
      <c r="M53" s="91">
        <f t="shared" si="29"/>
        <v>0</v>
      </c>
    </row>
    <row r="54" spans="1:15" ht="71.25" customHeight="1">
      <c r="A54" s="53">
        <v>2</v>
      </c>
      <c r="B54" s="122" t="s">
        <v>65</v>
      </c>
      <c r="C54" s="52" t="s">
        <v>357</v>
      </c>
      <c r="D54" s="53" t="s">
        <v>15</v>
      </c>
      <c r="E54" s="105"/>
      <c r="F54" s="119">
        <v>0.61</v>
      </c>
      <c r="G54" s="93"/>
      <c r="H54" s="93">
        <f t="shared" ref="H54:H61" si="32">G54*F54</f>
        <v>0</v>
      </c>
      <c r="I54" s="93"/>
      <c r="J54" s="93">
        <f t="shared" ref="J54:J61" si="33">I54*F54</f>
        <v>0</v>
      </c>
      <c r="K54" s="93"/>
      <c r="L54" s="93">
        <f t="shared" ref="L54:L61" si="34">K54*F54</f>
        <v>0</v>
      </c>
      <c r="M54" s="93">
        <f t="shared" ref="M54:M61" si="35">L54+J54+H54</f>
        <v>0</v>
      </c>
      <c r="O54" s="120"/>
    </row>
    <row r="55" spans="1:15" ht="18.75" customHeight="1">
      <c r="A55" s="63"/>
      <c r="B55" s="124" t="s">
        <v>23</v>
      </c>
      <c r="C55" s="57" t="s">
        <v>10</v>
      </c>
      <c r="D55" s="124" t="s">
        <v>15</v>
      </c>
      <c r="E55" s="69">
        <v>1</v>
      </c>
      <c r="F55" s="59">
        <f>E55*F54</f>
        <v>0.61</v>
      </c>
      <c r="G55" s="69"/>
      <c r="H55" s="69">
        <f t="shared" si="32"/>
        <v>0</v>
      </c>
      <c r="I55" s="69"/>
      <c r="J55" s="69">
        <f t="shared" si="33"/>
        <v>0</v>
      </c>
      <c r="K55" s="69"/>
      <c r="L55" s="69">
        <f t="shared" si="34"/>
        <v>0</v>
      </c>
      <c r="M55" s="69">
        <f t="shared" si="35"/>
        <v>0</v>
      </c>
      <c r="O55" s="120"/>
    </row>
    <row r="56" spans="1:15" ht="18.75" customHeight="1">
      <c r="A56" s="63"/>
      <c r="B56" s="94"/>
      <c r="C56" s="57" t="s">
        <v>61</v>
      </c>
      <c r="D56" s="124" t="s">
        <v>28</v>
      </c>
      <c r="E56" s="69">
        <v>1.02</v>
      </c>
      <c r="F56" s="59">
        <f>E56*F54</f>
        <v>0.62219999999999998</v>
      </c>
      <c r="G56" s="69"/>
      <c r="H56" s="69">
        <f t="shared" si="32"/>
        <v>0</v>
      </c>
      <c r="I56" s="69"/>
      <c r="J56" s="69">
        <f t="shared" si="33"/>
        <v>0</v>
      </c>
      <c r="K56" s="69"/>
      <c r="L56" s="69">
        <f t="shared" si="34"/>
        <v>0</v>
      </c>
      <c r="M56" s="69">
        <f t="shared" si="35"/>
        <v>0</v>
      </c>
    </row>
    <row r="57" spans="1:15" ht="15.75" customHeight="1">
      <c r="A57" s="115"/>
      <c r="B57" s="94"/>
      <c r="C57" s="57" t="s">
        <v>355</v>
      </c>
      <c r="D57" s="124" t="s">
        <v>22</v>
      </c>
      <c r="E57" s="112" t="s">
        <v>35</v>
      </c>
      <c r="F57" s="126">
        <f>1.03*0.041</f>
        <v>4.2230000000000004E-2</v>
      </c>
      <c r="G57" s="69"/>
      <c r="H57" s="69">
        <f t="shared" si="32"/>
        <v>0</v>
      </c>
      <c r="I57" s="69"/>
      <c r="J57" s="69">
        <f t="shared" si="33"/>
        <v>0</v>
      </c>
      <c r="K57" s="69"/>
      <c r="L57" s="69">
        <f t="shared" si="34"/>
        <v>0</v>
      </c>
      <c r="M57" s="69">
        <f t="shared" si="35"/>
        <v>0</v>
      </c>
    </row>
    <row r="58" spans="1:15" s="722" customFormat="1" ht="18" customHeight="1">
      <c r="A58" s="724"/>
      <c r="B58" s="238" t="s">
        <v>23</v>
      </c>
      <c r="C58" s="157" t="s">
        <v>276</v>
      </c>
      <c r="D58" s="223" t="s">
        <v>20</v>
      </c>
      <c r="E58" s="251" t="s">
        <v>35</v>
      </c>
      <c r="F58" s="196">
        <v>2</v>
      </c>
      <c r="G58" s="196"/>
      <c r="H58" s="196">
        <f t="shared" si="32"/>
        <v>0</v>
      </c>
      <c r="I58" s="196"/>
      <c r="J58" s="196">
        <f t="shared" si="33"/>
        <v>0</v>
      </c>
      <c r="K58" s="196"/>
      <c r="L58" s="196">
        <f t="shared" si="34"/>
        <v>0</v>
      </c>
      <c r="M58" s="196">
        <f t="shared" si="35"/>
        <v>0</v>
      </c>
      <c r="N58" s="849"/>
    </row>
    <row r="59" spans="1:15" s="722" customFormat="1" ht="18" customHeight="1">
      <c r="A59" s="724"/>
      <c r="B59" s="238" t="s">
        <v>23</v>
      </c>
      <c r="C59" s="157" t="s">
        <v>278</v>
      </c>
      <c r="D59" s="223" t="s">
        <v>21</v>
      </c>
      <c r="E59" s="720" t="s">
        <v>35</v>
      </c>
      <c r="F59" s="196">
        <v>1</v>
      </c>
      <c r="G59" s="196"/>
      <c r="H59" s="196">
        <f t="shared" si="32"/>
        <v>0</v>
      </c>
      <c r="I59" s="196"/>
      <c r="J59" s="196">
        <f t="shared" si="33"/>
        <v>0</v>
      </c>
      <c r="K59" s="196"/>
      <c r="L59" s="196">
        <f t="shared" si="34"/>
        <v>0</v>
      </c>
      <c r="M59" s="196">
        <f t="shared" si="35"/>
        <v>0</v>
      </c>
      <c r="N59" s="849"/>
    </row>
    <row r="60" spans="1:15" s="722" customFormat="1">
      <c r="A60" s="719"/>
      <c r="B60" s="238" t="s">
        <v>23</v>
      </c>
      <c r="C60" s="157" t="s">
        <v>275</v>
      </c>
      <c r="D60" s="223" t="s">
        <v>21</v>
      </c>
      <c r="E60" s="720" t="s">
        <v>35</v>
      </c>
      <c r="F60" s="196">
        <v>40</v>
      </c>
      <c r="G60" s="196"/>
      <c r="H60" s="196">
        <f t="shared" si="32"/>
        <v>0</v>
      </c>
      <c r="I60" s="196"/>
      <c r="J60" s="196"/>
      <c r="K60" s="196"/>
      <c r="L60" s="196"/>
      <c r="M60" s="196">
        <f t="shared" si="35"/>
        <v>0</v>
      </c>
      <c r="N60" s="145"/>
    </row>
    <row r="61" spans="1:15" ht="18" customHeight="1">
      <c r="A61" s="108"/>
      <c r="B61" s="125"/>
      <c r="C61" s="61" t="s">
        <v>17</v>
      </c>
      <c r="D61" s="125" t="s">
        <v>12</v>
      </c>
      <c r="E61" s="91">
        <v>0.88</v>
      </c>
      <c r="F61" s="60">
        <f>E61*F54</f>
        <v>0.53679999999999994</v>
      </c>
      <c r="G61" s="91"/>
      <c r="H61" s="91">
        <f t="shared" si="32"/>
        <v>0</v>
      </c>
      <c r="I61" s="91"/>
      <c r="J61" s="91">
        <f t="shared" si="33"/>
        <v>0</v>
      </c>
      <c r="K61" s="91"/>
      <c r="L61" s="91">
        <f t="shared" si="34"/>
        <v>0</v>
      </c>
      <c r="M61" s="91">
        <f t="shared" si="35"/>
        <v>0</v>
      </c>
    </row>
    <row r="62" spans="1:15" ht="22.5" customHeight="1">
      <c r="A62" s="132"/>
      <c r="B62" s="133"/>
      <c r="C62" s="134" t="s">
        <v>279</v>
      </c>
      <c r="D62" s="135"/>
      <c r="E62" s="136"/>
      <c r="F62" s="137"/>
      <c r="G62" s="138"/>
      <c r="H62" s="139">
        <f>SUM(H49:H61)</f>
        <v>0</v>
      </c>
      <c r="I62" s="139"/>
      <c r="J62" s="139">
        <f>SUM(J49:J61)</f>
        <v>0</v>
      </c>
      <c r="K62" s="139"/>
      <c r="L62" s="139">
        <f>SUM(L49:L61)</f>
        <v>0</v>
      </c>
      <c r="M62" s="139">
        <f>SUM(M49:M61)</f>
        <v>0</v>
      </c>
    </row>
    <row r="63" spans="1:15" ht="46.5" customHeight="1">
      <c r="A63" s="140"/>
      <c r="B63" s="141"/>
      <c r="C63" s="142" t="s">
        <v>359</v>
      </c>
      <c r="D63" s="141"/>
      <c r="E63" s="143"/>
      <c r="F63" s="141"/>
      <c r="G63" s="141"/>
      <c r="H63" s="144"/>
      <c r="I63" s="141"/>
      <c r="J63" s="144"/>
      <c r="K63" s="141"/>
      <c r="L63" s="144"/>
      <c r="M63" s="144"/>
    </row>
    <row r="64" spans="1:15" ht="75.75" customHeight="1">
      <c r="A64" s="53">
        <v>1</v>
      </c>
      <c r="B64" s="122" t="s">
        <v>76</v>
      </c>
      <c r="C64" s="52" t="s">
        <v>362</v>
      </c>
      <c r="D64" s="53" t="s">
        <v>15</v>
      </c>
      <c r="E64" s="105"/>
      <c r="F64" s="119">
        <v>0.4</v>
      </c>
      <c r="G64" s="93"/>
      <c r="H64" s="93">
        <f>G64*F64</f>
        <v>0</v>
      </c>
      <c r="I64" s="93"/>
      <c r="J64" s="93">
        <f>I64*F64</f>
        <v>0</v>
      </c>
      <c r="K64" s="93"/>
      <c r="L64" s="93">
        <f>K64*F64</f>
        <v>0</v>
      </c>
      <c r="M64" s="93">
        <f>L64+J64+H64</f>
        <v>0</v>
      </c>
      <c r="O64" s="120"/>
    </row>
    <row r="65" spans="1:15" ht="17.25" customHeight="1">
      <c r="A65" s="63"/>
      <c r="B65" s="124" t="s">
        <v>23</v>
      </c>
      <c r="C65" s="57" t="s">
        <v>10</v>
      </c>
      <c r="D65" s="95" t="s">
        <v>15</v>
      </c>
      <c r="E65" s="69">
        <v>1</v>
      </c>
      <c r="F65" s="59">
        <f>E65*F64</f>
        <v>0.4</v>
      </c>
      <c r="G65" s="69"/>
      <c r="H65" s="69">
        <f>G65*F65</f>
        <v>0</v>
      </c>
      <c r="I65" s="69"/>
      <c r="J65" s="69">
        <f>I65*F65</f>
        <v>0</v>
      </c>
      <c r="K65" s="69"/>
      <c r="L65" s="69">
        <f>K65*F65</f>
        <v>0</v>
      </c>
      <c r="M65" s="69">
        <f>L65+J65+H65</f>
        <v>0</v>
      </c>
      <c r="O65" s="120"/>
    </row>
    <row r="66" spans="1:15" ht="18" customHeight="1">
      <c r="A66" s="63"/>
      <c r="B66" s="124"/>
      <c r="C66" s="57" t="s">
        <v>24</v>
      </c>
      <c r="D66" s="124" t="s">
        <v>15</v>
      </c>
      <c r="E66" s="69">
        <v>1</v>
      </c>
      <c r="F66" s="59">
        <f>E66*F64</f>
        <v>0.4</v>
      </c>
      <c r="G66" s="69"/>
      <c r="H66" s="69">
        <f>G66*F66</f>
        <v>0</v>
      </c>
      <c r="I66" s="69"/>
      <c r="J66" s="69">
        <f>I66*F66</f>
        <v>0</v>
      </c>
      <c r="K66" s="69"/>
      <c r="L66" s="69">
        <f>K66*F66</f>
        <v>0</v>
      </c>
      <c r="M66" s="69">
        <f>L66+J66+H66</f>
        <v>0</v>
      </c>
      <c r="O66" s="120"/>
    </row>
    <row r="67" spans="1:15" ht="18" customHeight="1">
      <c r="A67" s="63"/>
      <c r="B67" s="124"/>
      <c r="C67" s="57" t="s">
        <v>25</v>
      </c>
      <c r="D67" s="124" t="s">
        <v>12</v>
      </c>
      <c r="E67" s="69">
        <v>3.36</v>
      </c>
      <c r="F67" s="59">
        <f>E67*F64</f>
        <v>1.3440000000000001</v>
      </c>
      <c r="G67" s="69"/>
      <c r="H67" s="69">
        <f>G67*F67</f>
        <v>0</v>
      </c>
      <c r="I67" s="69"/>
      <c r="J67" s="69">
        <f>I67*F67</f>
        <v>0</v>
      </c>
      <c r="K67" s="69"/>
      <c r="L67" s="69">
        <f>K67*F67</f>
        <v>0</v>
      </c>
      <c r="M67" s="69">
        <f>L67+J67+H67</f>
        <v>0</v>
      </c>
      <c r="O67" s="120"/>
    </row>
    <row r="68" spans="1:15" ht="17.25" customHeight="1">
      <c r="A68" s="63"/>
      <c r="B68" s="94"/>
      <c r="C68" s="57" t="s">
        <v>61</v>
      </c>
      <c r="D68" s="124" t="s">
        <v>28</v>
      </c>
      <c r="E68" s="69">
        <v>1.02</v>
      </c>
      <c r="F68" s="59">
        <f>E68*F64</f>
        <v>0.40800000000000003</v>
      </c>
      <c r="G68" s="69"/>
      <c r="H68" s="69">
        <f>G68*F68</f>
        <v>0</v>
      </c>
      <c r="I68" s="69"/>
      <c r="J68" s="69">
        <f>I68*F68</f>
        <v>0</v>
      </c>
      <c r="K68" s="69"/>
      <c r="L68" s="69">
        <f>K68*F68</f>
        <v>0</v>
      </c>
      <c r="M68" s="69">
        <f>L68+J68+H68</f>
        <v>0</v>
      </c>
    </row>
    <row r="69" spans="1:15" ht="15.75" customHeight="1">
      <c r="A69" s="115"/>
      <c r="B69" s="94"/>
      <c r="C69" s="57" t="s">
        <v>355</v>
      </c>
      <c r="D69" s="124" t="s">
        <v>22</v>
      </c>
      <c r="E69" s="112" t="s">
        <v>35</v>
      </c>
      <c r="F69" s="126">
        <f>1.03*0.03</f>
        <v>3.09E-2</v>
      </c>
      <c r="G69" s="69"/>
      <c r="H69" s="69">
        <f t="shared" ref="H69:H70" si="36">G69*F69</f>
        <v>0</v>
      </c>
      <c r="I69" s="69"/>
      <c r="J69" s="69">
        <f t="shared" ref="J69:J70" si="37">I69*F69</f>
        <v>0</v>
      </c>
      <c r="K69" s="69"/>
      <c r="L69" s="69">
        <f t="shared" ref="L69:L70" si="38">K69*F69</f>
        <v>0</v>
      </c>
      <c r="M69" s="69">
        <f t="shared" ref="M69:M70" si="39">L69+J69+H69</f>
        <v>0</v>
      </c>
    </row>
    <row r="70" spans="1:15" ht="15.75" customHeight="1">
      <c r="A70" s="115"/>
      <c r="B70" s="94"/>
      <c r="C70" s="57" t="s">
        <v>356</v>
      </c>
      <c r="D70" s="124" t="s">
        <v>22</v>
      </c>
      <c r="E70" s="112" t="s">
        <v>35</v>
      </c>
      <c r="F70" s="126">
        <f>1.03*0.019</f>
        <v>1.9570000000000001E-2</v>
      </c>
      <c r="G70" s="69"/>
      <c r="H70" s="69">
        <f t="shared" si="36"/>
        <v>0</v>
      </c>
      <c r="I70" s="69"/>
      <c r="J70" s="69">
        <f t="shared" si="37"/>
        <v>0</v>
      </c>
      <c r="K70" s="69"/>
      <c r="L70" s="69">
        <f t="shared" si="38"/>
        <v>0</v>
      </c>
      <c r="M70" s="69">
        <f t="shared" si="39"/>
        <v>0</v>
      </c>
    </row>
    <row r="71" spans="1:15" ht="18.75" customHeight="1">
      <c r="A71" s="63"/>
      <c r="B71" s="94"/>
      <c r="C71" s="57" t="s">
        <v>26</v>
      </c>
      <c r="D71" s="124" t="s">
        <v>29</v>
      </c>
      <c r="E71" s="69">
        <v>2.42</v>
      </c>
      <c r="F71" s="59">
        <f>E71*F64</f>
        <v>0.96799999999999997</v>
      </c>
      <c r="G71" s="69"/>
      <c r="H71" s="69">
        <f>G71*F71</f>
        <v>0</v>
      </c>
      <c r="I71" s="69"/>
      <c r="J71" s="69">
        <f>I71*F71</f>
        <v>0</v>
      </c>
      <c r="K71" s="69"/>
      <c r="L71" s="69">
        <f>K71*F71</f>
        <v>0</v>
      </c>
      <c r="M71" s="69">
        <f>L71+J71+H71</f>
        <v>0</v>
      </c>
    </row>
    <row r="72" spans="1:15" ht="17.25" customHeight="1">
      <c r="A72" s="63"/>
      <c r="B72" s="94"/>
      <c r="C72" s="57" t="s">
        <v>74</v>
      </c>
      <c r="D72" s="124" t="s">
        <v>28</v>
      </c>
      <c r="E72" s="126">
        <v>5.8099999999999999E-2</v>
      </c>
      <c r="F72" s="59">
        <f>E72*F64</f>
        <v>2.324E-2</v>
      </c>
      <c r="G72" s="69"/>
      <c r="H72" s="69">
        <f>G72*F72</f>
        <v>0</v>
      </c>
      <c r="I72" s="69"/>
      <c r="J72" s="69">
        <f>I72*F72</f>
        <v>0</v>
      </c>
      <c r="K72" s="69"/>
      <c r="L72" s="69">
        <f>K72*F72</f>
        <v>0</v>
      </c>
      <c r="M72" s="69">
        <f>L72+J72+H72</f>
        <v>0</v>
      </c>
    </row>
    <row r="73" spans="1:15" ht="17.25" customHeight="1">
      <c r="A73" s="63"/>
      <c r="B73" s="94"/>
      <c r="C73" s="57" t="s">
        <v>72</v>
      </c>
      <c r="D73" s="124" t="s">
        <v>28</v>
      </c>
      <c r="E73" s="126">
        <v>6.7000000000000002E-3</v>
      </c>
      <c r="F73" s="59">
        <f>E73*F64</f>
        <v>2.6800000000000001E-3</v>
      </c>
      <c r="G73" s="69"/>
      <c r="H73" s="69">
        <f>G73*F73</f>
        <v>0</v>
      </c>
      <c r="I73" s="69"/>
      <c r="J73" s="69">
        <f>I73*F73</f>
        <v>0</v>
      </c>
      <c r="K73" s="69"/>
      <c r="L73" s="69">
        <f>K73*F73</f>
        <v>0</v>
      </c>
      <c r="M73" s="69">
        <f>L73+J73+H73</f>
        <v>0</v>
      </c>
    </row>
    <row r="74" spans="1:15" s="722" customFormat="1" ht="19.5" customHeight="1">
      <c r="A74" s="719"/>
      <c r="B74" s="238" t="s">
        <v>23</v>
      </c>
      <c r="C74" s="157" t="s">
        <v>275</v>
      </c>
      <c r="D74" s="223" t="s">
        <v>21</v>
      </c>
      <c r="E74" s="720" t="s">
        <v>35</v>
      </c>
      <c r="F74" s="196">
        <v>50</v>
      </c>
      <c r="G74" s="196"/>
      <c r="H74" s="196">
        <f t="shared" ref="H74:H76" si="40">G74*F74</f>
        <v>0</v>
      </c>
      <c r="I74" s="196"/>
      <c r="J74" s="196"/>
      <c r="K74" s="196"/>
      <c r="L74" s="196"/>
      <c r="M74" s="196">
        <f t="shared" ref="M74:M76" si="41">L74+J74+H74</f>
        <v>0</v>
      </c>
      <c r="N74" s="145"/>
    </row>
    <row r="75" spans="1:15" s="722" customFormat="1" ht="18" customHeight="1">
      <c r="A75" s="724"/>
      <c r="B75" s="238" t="s">
        <v>23</v>
      </c>
      <c r="C75" s="157" t="s">
        <v>276</v>
      </c>
      <c r="D75" s="223" t="s">
        <v>20</v>
      </c>
      <c r="E75" s="251" t="s">
        <v>35</v>
      </c>
      <c r="F75" s="196">
        <v>2</v>
      </c>
      <c r="G75" s="196"/>
      <c r="H75" s="196">
        <f t="shared" si="40"/>
        <v>0</v>
      </c>
      <c r="I75" s="196"/>
      <c r="J75" s="196">
        <f t="shared" ref="J75:J76" si="42">I75*F75</f>
        <v>0</v>
      </c>
      <c r="K75" s="196"/>
      <c r="L75" s="196">
        <f t="shared" ref="L75:L76" si="43">K75*F75</f>
        <v>0</v>
      </c>
      <c r="M75" s="196">
        <f t="shared" si="41"/>
        <v>0</v>
      </c>
      <c r="N75" s="849"/>
    </row>
    <row r="76" spans="1:15" s="722" customFormat="1" ht="18" customHeight="1">
      <c r="A76" s="724"/>
      <c r="B76" s="238" t="s">
        <v>23</v>
      </c>
      <c r="C76" s="157" t="s">
        <v>278</v>
      </c>
      <c r="D76" s="223" t="s">
        <v>21</v>
      </c>
      <c r="E76" s="720" t="s">
        <v>35</v>
      </c>
      <c r="F76" s="196">
        <v>1</v>
      </c>
      <c r="G76" s="196"/>
      <c r="H76" s="196">
        <f t="shared" si="40"/>
        <v>0</v>
      </c>
      <c r="I76" s="196"/>
      <c r="J76" s="196">
        <f t="shared" si="42"/>
        <v>0</v>
      </c>
      <c r="K76" s="196"/>
      <c r="L76" s="196">
        <f t="shared" si="43"/>
        <v>0</v>
      </c>
      <c r="M76" s="196">
        <f t="shared" si="41"/>
        <v>0</v>
      </c>
      <c r="N76" s="849"/>
    </row>
    <row r="77" spans="1:15" ht="18" customHeight="1">
      <c r="A77" s="108"/>
      <c r="B77" s="125"/>
      <c r="C77" s="61" t="s">
        <v>17</v>
      </c>
      <c r="D77" s="125" t="s">
        <v>12</v>
      </c>
      <c r="E77" s="91">
        <v>0.6</v>
      </c>
      <c r="F77" s="107">
        <f>E77*F64</f>
        <v>0.24</v>
      </c>
      <c r="G77" s="91"/>
      <c r="H77" s="91">
        <f>G77*F77</f>
        <v>0</v>
      </c>
      <c r="I77" s="91"/>
      <c r="J77" s="91">
        <f>I77*F77</f>
        <v>0</v>
      </c>
      <c r="K77" s="91"/>
      <c r="L77" s="91">
        <f>K77*F77</f>
        <v>0</v>
      </c>
      <c r="M77" s="91">
        <f>L77+J77+H77</f>
        <v>0</v>
      </c>
    </row>
    <row r="78" spans="1:15" ht="65.25" customHeight="1">
      <c r="A78" s="53">
        <v>2</v>
      </c>
      <c r="B78" s="122" t="s">
        <v>75</v>
      </c>
      <c r="C78" s="52" t="s">
        <v>361</v>
      </c>
      <c r="D78" s="53" t="s">
        <v>15</v>
      </c>
      <c r="E78" s="105"/>
      <c r="F78" s="119">
        <v>0.71</v>
      </c>
      <c r="G78" s="93"/>
      <c r="H78" s="93">
        <f t="shared" ref="H78:H95" si="44">G78*F78</f>
        <v>0</v>
      </c>
      <c r="I78" s="93"/>
      <c r="J78" s="93">
        <f t="shared" ref="J78:J93" si="45">I78*F78</f>
        <v>0</v>
      </c>
      <c r="K78" s="93"/>
      <c r="L78" s="93">
        <f t="shared" ref="L78:L93" si="46">K78*F78</f>
        <v>0</v>
      </c>
      <c r="M78" s="93">
        <f t="shared" ref="M78:M95" si="47">L78+J78+H78</f>
        <v>0</v>
      </c>
      <c r="O78" s="120"/>
    </row>
    <row r="79" spans="1:15" ht="17.25" customHeight="1">
      <c r="A79" s="63"/>
      <c r="B79" s="124" t="s">
        <v>23</v>
      </c>
      <c r="C79" s="57" t="s">
        <v>10</v>
      </c>
      <c r="D79" s="95" t="s">
        <v>15</v>
      </c>
      <c r="E79" s="69">
        <v>1</v>
      </c>
      <c r="F79" s="56">
        <f>E79*F78</f>
        <v>0.71</v>
      </c>
      <c r="G79" s="69"/>
      <c r="H79" s="69">
        <f t="shared" si="44"/>
        <v>0</v>
      </c>
      <c r="I79" s="69"/>
      <c r="J79" s="69">
        <f t="shared" si="45"/>
        <v>0</v>
      </c>
      <c r="K79" s="69"/>
      <c r="L79" s="69">
        <f t="shared" si="46"/>
        <v>0</v>
      </c>
      <c r="M79" s="69">
        <f t="shared" si="47"/>
        <v>0</v>
      </c>
      <c r="O79" s="120"/>
    </row>
    <row r="80" spans="1:15" ht="18" customHeight="1">
      <c r="A80" s="63"/>
      <c r="B80" s="124"/>
      <c r="C80" s="57" t="s">
        <v>24</v>
      </c>
      <c r="D80" s="124" t="s">
        <v>15</v>
      </c>
      <c r="E80" s="69">
        <v>1</v>
      </c>
      <c r="F80" s="59">
        <f>E80*F78</f>
        <v>0.71</v>
      </c>
      <c r="G80" s="69"/>
      <c r="H80" s="69">
        <f t="shared" si="44"/>
        <v>0</v>
      </c>
      <c r="I80" s="69"/>
      <c r="J80" s="69">
        <f t="shared" si="45"/>
        <v>0</v>
      </c>
      <c r="K80" s="69"/>
      <c r="L80" s="69">
        <f t="shared" si="46"/>
        <v>0</v>
      </c>
      <c r="M80" s="69">
        <f t="shared" si="47"/>
        <v>0</v>
      </c>
      <c r="O80" s="120"/>
    </row>
    <row r="81" spans="1:15" ht="16.5" customHeight="1">
      <c r="A81" s="63"/>
      <c r="B81" s="124"/>
      <c r="C81" s="57" t="s">
        <v>25</v>
      </c>
      <c r="D81" s="124" t="s">
        <v>12</v>
      </c>
      <c r="E81" s="69">
        <v>1.06</v>
      </c>
      <c r="F81" s="59">
        <f>E81*F78</f>
        <v>0.75260000000000005</v>
      </c>
      <c r="G81" s="69"/>
      <c r="H81" s="69">
        <f t="shared" si="44"/>
        <v>0</v>
      </c>
      <c r="I81" s="69"/>
      <c r="J81" s="69">
        <f t="shared" si="45"/>
        <v>0</v>
      </c>
      <c r="K81" s="69"/>
      <c r="L81" s="69">
        <f t="shared" si="46"/>
        <v>0</v>
      </c>
      <c r="M81" s="69">
        <f t="shared" si="47"/>
        <v>0</v>
      </c>
      <c r="O81" s="120"/>
    </row>
    <row r="82" spans="1:15" ht="18.75" customHeight="1">
      <c r="A82" s="63"/>
      <c r="B82" s="94"/>
      <c r="C82" s="57" t="s">
        <v>61</v>
      </c>
      <c r="D82" s="124" t="s">
        <v>28</v>
      </c>
      <c r="E82" s="69">
        <v>1.02</v>
      </c>
      <c r="F82" s="59">
        <f>E82*F78</f>
        <v>0.72419999999999995</v>
      </c>
      <c r="G82" s="69"/>
      <c r="H82" s="69">
        <f t="shared" si="44"/>
        <v>0</v>
      </c>
      <c r="I82" s="69"/>
      <c r="J82" s="69">
        <f t="shared" si="45"/>
        <v>0</v>
      </c>
      <c r="K82" s="69"/>
      <c r="L82" s="69">
        <f t="shared" si="46"/>
        <v>0</v>
      </c>
      <c r="M82" s="69">
        <f t="shared" si="47"/>
        <v>0</v>
      </c>
    </row>
    <row r="83" spans="1:15" ht="15.75" customHeight="1">
      <c r="A83" s="115"/>
      <c r="B83" s="94"/>
      <c r="C83" s="57" t="s">
        <v>355</v>
      </c>
      <c r="D83" s="124" t="s">
        <v>22</v>
      </c>
      <c r="E83" s="112" t="s">
        <v>35</v>
      </c>
      <c r="F83" s="126">
        <f>1.03*0.038</f>
        <v>3.9140000000000001E-2</v>
      </c>
      <c r="G83" s="69"/>
      <c r="H83" s="69">
        <f t="shared" si="44"/>
        <v>0</v>
      </c>
      <c r="I83" s="69"/>
      <c r="J83" s="69">
        <f t="shared" si="45"/>
        <v>0</v>
      </c>
      <c r="K83" s="69"/>
      <c r="L83" s="69">
        <f t="shared" si="46"/>
        <v>0</v>
      </c>
      <c r="M83" s="69">
        <f t="shared" si="47"/>
        <v>0</v>
      </c>
    </row>
    <row r="84" spans="1:15" ht="15.75" customHeight="1">
      <c r="A84" s="115"/>
      <c r="B84" s="94"/>
      <c r="C84" s="57" t="s">
        <v>356</v>
      </c>
      <c r="D84" s="124" t="s">
        <v>22</v>
      </c>
      <c r="E84" s="112" t="s">
        <v>35</v>
      </c>
      <c r="F84" s="126">
        <f>1.03*0.018</f>
        <v>1.8539999999999997E-2</v>
      </c>
      <c r="G84" s="69"/>
      <c r="H84" s="69">
        <f t="shared" si="44"/>
        <v>0</v>
      </c>
      <c r="I84" s="69"/>
      <c r="J84" s="69">
        <f t="shared" si="45"/>
        <v>0</v>
      </c>
      <c r="K84" s="69"/>
      <c r="L84" s="69">
        <f t="shared" si="46"/>
        <v>0</v>
      </c>
      <c r="M84" s="69">
        <f t="shared" si="47"/>
        <v>0</v>
      </c>
    </row>
    <row r="85" spans="1:15" ht="17.25" customHeight="1">
      <c r="A85" s="63"/>
      <c r="B85" s="94"/>
      <c r="C85" s="57" t="s">
        <v>26</v>
      </c>
      <c r="D85" s="124" t="s">
        <v>29</v>
      </c>
      <c r="E85" s="69">
        <v>1.4</v>
      </c>
      <c r="F85" s="59">
        <f>E85*F78</f>
        <v>0.99399999999999988</v>
      </c>
      <c r="G85" s="69"/>
      <c r="H85" s="69">
        <f t="shared" si="44"/>
        <v>0</v>
      </c>
      <c r="I85" s="69"/>
      <c r="J85" s="69">
        <f t="shared" si="45"/>
        <v>0</v>
      </c>
      <c r="K85" s="69"/>
      <c r="L85" s="69">
        <f t="shared" si="46"/>
        <v>0</v>
      </c>
      <c r="M85" s="69">
        <f t="shared" si="47"/>
        <v>0</v>
      </c>
    </row>
    <row r="86" spans="1:15" ht="17.25" customHeight="1">
      <c r="A86" s="63"/>
      <c r="B86" s="94"/>
      <c r="C86" s="57" t="s">
        <v>74</v>
      </c>
      <c r="D86" s="124" t="s">
        <v>28</v>
      </c>
      <c r="E86" s="126">
        <v>1.4500000000000001E-2</v>
      </c>
      <c r="F86" s="59">
        <f>E86*F78</f>
        <v>1.0295E-2</v>
      </c>
      <c r="G86" s="69"/>
      <c r="H86" s="69">
        <f t="shared" si="44"/>
        <v>0</v>
      </c>
      <c r="I86" s="69"/>
      <c r="J86" s="69">
        <f t="shared" si="45"/>
        <v>0</v>
      </c>
      <c r="K86" s="69"/>
      <c r="L86" s="69">
        <f t="shared" si="46"/>
        <v>0</v>
      </c>
      <c r="M86" s="69">
        <f t="shared" si="47"/>
        <v>0</v>
      </c>
    </row>
    <row r="87" spans="1:15" s="722" customFormat="1" ht="19.5" customHeight="1">
      <c r="A87" s="719"/>
      <c r="B87" s="238" t="s">
        <v>23</v>
      </c>
      <c r="C87" s="157" t="s">
        <v>275</v>
      </c>
      <c r="D87" s="223" t="s">
        <v>21</v>
      </c>
      <c r="E87" s="720" t="s">
        <v>35</v>
      </c>
      <c r="F87" s="196">
        <v>50</v>
      </c>
      <c r="G87" s="196"/>
      <c r="H87" s="196">
        <f t="shared" si="44"/>
        <v>0</v>
      </c>
      <c r="I87" s="196"/>
      <c r="J87" s="196"/>
      <c r="K87" s="196"/>
      <c r="L87" s="196"/>
      <c r="M87" s="196">
        <f t="shared" si="47"/>
        <v>0</v>
      </c>
      <c r="N87" s="145"/>
    </row>
    <row r="88" spans="1:15" s="722" customFormat="1" ht="18" customHeight="1">
      <c r="A88" s="724"/>
      <c r="B88" s="238" t="s">
        <v>23</v>
      </c>
      <c r="C88" s="157" t="s">
        <v>276</v>
      </c>
      <c r="D88" s="223" t="s">
        <v>20</v>
      </c>
      <c r="E88" s="251" t="s">
        <v>35</v>
      </c>
      <c r="F88" s="196">
        <v>2</v>
      </c>
      <c r="G88" s="196"/>
      <c r="H88" s="196">
        <f t="shared" si="44"/>
        <v>0</v>
      </c>
      <c r="I88" s="196"/>
      <c r="J88" s="196">
        <f t="shared" ref="J88:J89" si="48">I88*F88</f>
        <v>0</v>
      </c>
      <c r="K88" s="196"/>
      <c r="L88" s="196">
        <f t="shared" ref="L88:L89" si="49">K88*F88</f>
        <v>0</v>
      </c>
      <c r="M88" s="196">
        <f t="shared" si="47"/>
        <v>0</v>
      </c>
      <c r="N88" s="849"/>
    </row>
    <row r="89" spans="1:15" s="722" customFormat="1" ht="18" customHeight="1">
      <c r="A89" s="724"/>
      <c r="B89" s="238" t="s">
        <v>23</v>
      </c>
      <c r="C89" s="157" t="s">
        <v>278</v>
      </c>
      <c r="D89" s="223" t="s">
        <v>21</v>
      </c>
      <c r="E89" s="720" t="s">
        <v>35</v>
      </c>
      <c r="F89" s="196">
        <v>1</v>
      </c>
      <c r="G89" s="196"/>
      <c r="H89" s="196">
        <f t="shared" si="44"/>
        <v>0</v>
      </c>
      <c r="I89" s="196"/>
      <c r="J89" s="196">
        <f t="shared" si="48"/>
        <v>0</v>
      </c>
      <c r="K89" s="196"/>
      <c r="L89" s="196">
        <f t="shared" si="49"/>
        <v>0</v>
      </c>
      <c r="M89" s="196">
        <f t="shared" si="47"/>
        <v>0</v>
      </c>
      <c r="N89" s="849"/>
    </row>
    <row r="90" spans="1:15" ht="17.25" customHeight="1">
      <c r="A90" s="108"/>
      <c r="B90" s="125"/>
      <c r="C90" s="61" t="s">
        <v>17</v>
      </c>
      <c r="D90" s="125" t="s">
        <v>12</v>
      </c>
      <c r="E90" s="91">
        <v>0.74</v>
      </c>
      <c r="F90" s="107">
        <f>E90*F78</f>
        <v>0.52539999999999998</v>
      </c>
      <c r="G90" s="91"/>
      <c r="H90" s="91">
        <f t="shared" si="44"/>
        <v>0</v>
      </c>
      <c r="I90" s="91"/>
      <c r="J90" s="91">
        <f t="shared" si="45"/>
        <v>0</v>
      </c>
      <c r="K90" s="91"/>
      <c r="L90" s="91">
        <f t="shared" si="46"/>
        <v>0</v>
      </c>
      <c r="M90" s="91">
        <f t="shared" si="47"/>
        <v>0</v>
      </c>
    </row>
    <row r="91" spans="1:15" s="722" customFormat="1" ht="75.75" customHeight="1">
      <c r="A91" s="219">
        <v>3</v>
      </c>
      <c r="B91" s="268" t="s">
        <v>23</v>
      </c>
      <c r="C91" s="220" t="s">
        <v>364</v>
      </c>
      <c r="D91" s="219" t="s">
        <v>77</v>
      </c>
      <c r="E91" s="615"/>
      <c r="F91" s="768">
        <v>8</v>
      </c>
      <c r="G91" s="269"/>
      <c r="H91" s="269">
        <f t="shared" si="44"/>
        <v>0</v>
      </c>
      <c r="I91" s="269"/>
      <c r="J91" s="269">
        <f t="shared" si="45"/>
        <v>0</v>
      </c>
      <c r="K91" s="269"/>
      <c r="L91" s="269">
        <f t="shared" si="46"/>
        <v>0</v>
      </c>
      <c r="M91" s="269">
        <f t="shared" si="47"/>
        <v>0</v>
      </c>
      <c r="N91" s="145"/>
    </row>
    <row r="92" spans="1:15" s="722" customFormat="1" ht="17.25" customHeight="1">
      <c r="A92" s="719"/>
      <c r="B92" s="238" t="s">
        <v>23</v>
      </c>
      <c r="C92" s="157" t="s">
        <v>10</v>
      </c>
      <c r="D92" s="223" t="s">
        <v>77</v>
      </c>
      <c r="E92" s="196">
        <v>1</v>
      </c>
      <c r="F92" s="721">
        <f>E92*F91</f>
        <v>8</v>
      </c>
      <c r="G92" s="196"/>
      <c r="H92" s="196">
        <f t="shared" si="44"/>
        <v>0</v>
      </c>
      <c r="I92" s="196"/>
      <c r="J92" s="196">
        <f t="shared" si="45"/>
        <v>0</v>
      </c>
      <c r="K92" s="196"/>
      <c r="L92" s="196">
        <f t="shared" si="46"/>
        <v>0</v>
      </c>
      <c r="M92" s="196">
        <f t="shared" si="47"/>
        <v>0</v>
      </c>
      <c r="N92" s="145"/>
      <c r="O92" s="723"/>
    </row>
    <row r="93" spans="1:15" s="722" customFormat="1" ht="17.25" customHeight="1">
      <c r="A93" s="719"/>
      <c r="B93" s="238" t="s">
        <v>23</v>
      </c>
      <c r="C93" s="157" t="s">
        <v>363</v>
      </c>
      <c r="D93" s="223" t="s">
        <v>77</v>
      </c>
      <c r="E93" s="196">
        <v>1.03</v>
      </c>
      <c r="F93" s="721">
        <f>E93*F91</f>
        <v>8.24</v>
      </c>
      <c r="G93" s="196"/>
      <c r="H93" s="196">
        <f t="shared" si="44"/>
        <v>0</v>
      </c>
      <c r="I93" s="196"/>
      <c r="J93" s="196">
        <f t="shared" si="45"/>
        <v>0</v>
      </c>
      <c r="K93" s="196"/>
      <c r="L93" s="196">
        <f t="shared" si="46"/>
        <v>0</v>
      </c>
      <c r="M93" s="196">
        <f t="shared" si="47"/>
        <v>0</v>
      </c>
      <c r="N93" s="145"/>
    </row>
    <row r="94" spans="1:15" ht="15.75" customHeight="1">
      <c r="A94" s="115"/>
      <c r="B94" s="94"/>
      <c r="C94" s="57" t="s">
        <v>355</v>
      </c>
      <c r="D94" s="124" t="s">
        <v>22</v>
      </c>
      <c r="E94" s="112" t="s">
        <v>35</v>
      </c>
      <c r="F94" s="126">
        <f>1.03*0.011</f>
        <v>1.133E-2</v>
      </c>
      <c r="G94" s="69"/>
      <c r="H94" s="69">
        <f t="shared" ref="H94" si="50">G94*F94</f>
        <v>0</v>
      </c>
      <c r="I94" s="69"/>
      <c r="J94" s="69">
        <f t="shared" ref="J94" si="51">I94*F94</f>
        <v>0</v>
      </c>
      <c r="K94" s="69"/>
      <c r="L94" s="69">
        <f t="shared" ref="L94" si="52">K94*F94</f>
        <v>0</v>
      </c>
      <c r="M94" s="69">
        <f t="shared" ref="M94" si="53">L94+J94+H94</f>
        <v>0</v>
      </c>
    </row>
    <row r="95" spans="1:15" s="722" customFormat="1" ht="15.75" customHeight="1">
      <c r="A95" s="719"/>
      <c r="B95" s="238"/>
      <c r="C95" s="157" t="s">
        <v>27</v>
      </c>
      <c r="D95" s="223" t="s">
        <v>20</v>
      </c>
      <c r="E95" s="112" t="s">
        <v>35</v>
      </c>
      <c r="F95" s="196">
        <v>2.5</v>
      </c>
      <c r="G95" s="196"/>
      <c r="H95" s="196">
        <f t="shared" si="44"/>
        <v>0</v>
      </c>
      <c r="I95" s="196"/>
      <c r="J95" s="196"/>
      <c r="K95" s="196"/>
      <c r="L95" s="196"/>
      <c r="M95" s="196">
        <f t="shared" si="47"/>
        <v>0</v>
      </c>
      <c r="N95" s="145"/>
    </row>
    <row r="96" spans="1:15" ht="22.5" customHeight="1">
      <c r="A96" s="132"/>
      <c r="B96" s="133"/>
      <c r="C96" s="134" t="s">
        <v>348</v>
      </c>
      <c r="D96" s="135"/>
      <c r="E96" s="136"/>
      <c r="F96" s="137"/>
      <c r="G96" s="138"/>
      <c r="H96" s="139">
        <f>SUM(H64:H95)</f>
        <v>0</v>
      </c>
      <c r="I96" s="139"/>
      <c r="J96" s="139">
        <f>SUM(J64:J95)</f>
        <v>0</v>
      </c>
      <c r="K96" s="139"/>
      <c r="L96" s="139">
        <f>SUM(L64:L95)</f>
        <v>0</v>
      </c>
      <c r="M96" s="139">
        <f>SUM(M64:M95)</f>
        <v>0</v>
      </c>
    </row>
    <row r="97" spans="1:15" ht="36" customHeight="1">
      <c r="A97" s="140"/>
      <c r="B97" s="141"/>
      <c r="C97" s="142" t="s">
        <v>360</v>
      </c>
      <c r="D97" s="141"/>
      <c r="E97" s="143"/>
      <c r="F97" s="141"/>
      <c r="G97" s="141"/>
      <c r="H97" s="144"/>
      <c r="I97" s="141"/>
      <c r="J97" s="144"/>
      <c r="K97" s="141"/>
      <c r="L97" s="144"/>
      <c r="M97" s="144"/>
    </row>
    <row r="98" spans="1:15" s="128" customFormat="1" ht="75.75" customHeight="1">
      <c r="A98" s="109">
        <v>1</v>
      </c>
      <c r="B98" s="174"/>
      <c r="C98" s="52" t="s">
        <v>280</v>
      </c>
      <c r="D98" s="109" t="s">
        <v>31</v>
      </c>
      <c r="E98" s="175"/>
      <c r="F98" s="176">
        <v>24</v>
      </c>
      <c r="G98" s="177"/>
      <c r="H98" s="177"/>
      <c r="I98" s="177"/>
      <c r="J98" s="177"/>
      <c r="K98" s="177"/>
      <c r="L98" s="177"/>
      <c r="M98" s="177"/>
      <c r="N98" s="868"/>
    </row>
    <row r="99" spans="1:15" s="128" customFormat="1" ht="15" customHeight="1">
      <c r="A99" s="178"/>
      <c r="B99" s="179" t="s">
        <v>23</v>
      </c>
      <c r="C99" s="57" t="s">
        <v>34</v>
      </c>
      <c r="D99" s="66" t="s">
        <v>31</v>
      </c>
      <c r="E99" s="65">
        <v>1</v>
      </c>
      <c r="F99" s="68">
        <f>E99*F98</f>
        <v>24</v>
      </c>
      <c r="G99" s="65"/>
      <c r="H99" s="65"/>
      <c r="I99" s="68"/>
      <c r="J99" s="68">
        <f>I99*F99</f>
        <v>0</v>
      </c>
      <c r="K99" s="65"/>
      <c r="L99" s="65"/>
      <c r="M99" s="68">
        <f>J99</f>
        <v>0</v>
      </c>
      <c r="N99" s="869"/>
    </row>
    <row r="100" spans="1:15" s="128" customFormat="1" ht="15.75" customHeight="1">
      <c r="A100" s="178"/>
      <c r="B100" s="179"/>
      <c r="C100" s="57" t="s">
        <v>18</v>
      </c>
      <c r="D100" s="66" t="s">
        <v>12</v>
      </c>
      <c r="E100" s="65">
        <v>7.6999999999999999E-2</v>
      </c>
      <c r="F100" s="68">
        <f>E100*F98</f>
        <v>1.8479999999999999</v>
      </c>
      <c r="G100" s="65"/>
      <c r="H100" s="65"/>
      <c r="I100" s="65"/>
      <c r="J100" s="65"/>
      <c r="K100" s="68"/>
      <c r="L100" s="68">
        <f>K100*F100</f>
        <v>0</v>
      </c>
      <c r="M100" s="68">
        <f>L100</f>
        <v>0</v>
      </c>
      <c r="N100" s="868"/>
    </row>
    <row r="101" spans="1:15" s="145" customFormat="1" ht="33" customHeight="1">
      <c r="A101" s="178"/>
      <c r="B101" s="104"/>
      <c r="C101" s="57" t="s">
        <v>367</v>
      </c>
      <c r="D101" s="66" t="s">
        <v>15</v>
      </c>
      <c r="E101" s="65">
        <v>0.03</v>
      </c>
      <c r="F101" s="68">
        <f>F98*E101</f>
        <v>0.72</v>
      </c>
      <c r="G101" s="69"/>
      <c r="H101" s="68">
        <f t="shared" ref="H101" si="54">G101*F101</f>
        <v>0</v>
      </c>
      <c r="I101" s="68"/>
      <c r="J101" s="68">
        <f t="shared" ref="J101" si="55">I101*F101</f>
        <v>0</v>
      </c>
      <c r="K101" s="180"/>
      <c r="L101" s="68"/>
      <c r="M101" s="68">
        <f>L101+J101+H101</f>
        <v>0</v>
      </c>
    </row>
    <row r="102" spans="1:15" s="128" customFormat="1" ht="22.5" customHeight="1">
      <c r="A102" s="178"/>
      <c r="B102" s="104"/>
      <c r="C102" s="57" t="s">
        <v>368</v>
      </c>
      <c r="D102" s="66" t="s">
        <v>21</v>
      </c>
      <c r="E102" s="68">
        <v>12.5</v>
      </c>
      <c r="F102" s="68">
        <f>E102*F98</f>
        <v>300</v>
      </c>
      <c r="G102" s="68"/>
      <c r="H102" s="68">
        <f>G102*F102</f>
        <v>0</v>
      </c>
      <c r="I102" s="65"/>
      <c r="J102" s="65"/>
      <c r="K102" s="180"/>
      <c r="L102" s="68">
        <f>K102*F102</f>
        <v>0</v>
      </c>
      <c r="M102" s="68">
        <f>L102+J102+H102</f>
        <v>0</v>
      </c>
      <c r="N102" s="868"/>
    </row>
    <row r="103" spans="1:15" ht="16.5" customHeight="1">
      <c r="A103" s="63"/>
      <c r="B103" s="94"/>
      <c r="C103" s="57" t="s">
        <v>282</v>
      </c>
      <c r="D103" s="124" t="s">
        <v>36</v>
      </c>
      <c r="E103" s="112">
        <v>1.1100000000000001E-3</v>
      </c>
      <c r="F103" s="116">
        <f>E103*F98</f>
        <v>2.6640000000000004E-2</v>
      </c>
      <c r="G103" s="69"/>
      <c r="H103" s="69">
        <f t="shared" ref="H103:H105" si="56">G103*F103</f>
        <v>0</v>
      </c>
      <c r="I103" s="69"/>
      <c r="J103" s="69">
        <f t="shared" ref="J103:J105" si="57">I103*F103</f>
        <v>0</v>
      </c>
      <c r="K103" s="69"/>
      <c r="L103" s="69">
        <f t="shared" ref="L103:L105" si="58">K103*F103</f>
        <v>0</v>
      </c>
      <c r="M103" s="69">
        <f t="shared" ref="M103:M105" si="59">L103+J103+H103</f>
        <v>0</v>
      </c>
    </row>
    <row r="104" spans="1:15" ht="16.5" customHeight="1">
      <c r="A104" s="63"/>
      <c r="B104" s="94"/>
      <c r="C104" s="57" t="s">
        <v>281</v>
      </c>
      <c r="D104" s="124" t="s">
        <v>20</v>
      </c>
      <c r="E104" s="171" t="s">
        <v>35</v>
      </c>
      <c r="F104" s="59">
        <v>2</v>
      </c>
      <c r="G104" s="69"/>
      <c r="H104" s="69">
        <f t="shared" si="56"/>
        <v>0</v>
      </c>
      <c r="I104" s="69"/>
      <c r="J104" s="69">
        <f t="shared" si="57"/>
        <v>0</v>
      </c>
      <c r="K104" s="69"/>
      <c r="L104" s="69">
        <f t="shared" si="58"/>
        <v>0</v>
      </c>
      <c r="M104" s="69">
        <f t="shared" si="59"/>
        <v>0</v>
      </c>
    </row>
    <row r="105" spans="1:15" s="722" customFormat="1" ht="18" customHeight="1">
      <c r="A105" s="724"/>
      <c r="B105" s="238" t="s">
        <v>23</v>
      </c>
      <c r="C105" s="157" t="s">
        <v>278</v>
      </c>
      <c r="D105" s="223" t="s">
        <v>21</v>
      </c>
      <c r="E105" s="720" t="s">
        <v>35</v>
      </c>
      <c r="F105" s="196">
        <v>1</v>
      </c>
      <c r="G105" s="196"/>
      <c r="H105" s="196">
        <f t="shared" si="56"/>
        <v>0</v>
      </c>
      <c r="I105" s="196"/>
      <c r="J105" s="196">
        <f t="shared" si="57"/>
        <v>0</v>
      </c>
      <c r="K105" s="196"/>
      <c r="L105" s="196">
        <f t="shared" si="58"/>
        <v>0</v>
      </c>
      <c r="M105" s="196">
        <f t="shared" si="59"/>
        <v>0</v>
      </c>
      <c r="N105" s="849"/>
    </row>
    <row r="106" spans="1:15" s="128" customFormat="1" ht="14.25" customHeight="1">
      <c r="A106" s="178"/>
      <c r="B106" s="179"/>
      <c r="C106" s="57" t="s">
        <v>17</v>
      </c>
      <c r="D106" s="66" t="s">
        <v>12</v>
      </c>
      <c r="E106" s="181">
        <v>5.7599999999999998E-2</v>
      </c>
      <c r="F106" s="68">
        <f>E106*F98</f>
        <v>1.3824000000000001</v>
      </c>
      <c r="G106" s="68"/>
      <c r="H106" s="68">
        <f>G106*F106</f>
        <v>0</v>
      </c>
      <c r="I106" s="65"/>
      <c r="J106" s="65"/>
      <c r="K106" s="65"/>
      <c r="L106" s="65"/>
      <c r="M106" s="68">
        <f>H106</f>
        <v>0</v>
      </c>
      <c r="N106" s="868"/>
    </row>
    <row r="107" spans="1:15" s="722" customFormat="1" ht="60.75" customHeight="1">
      <c r="A107" s="219">
        <v>2</v>
      </c>
      <c r="B107" s="268" t="s">
        <v>23</v>
      </c>
      <c r="C107" s="220" t="s">
        <v>365</v>
      </c>
      <c r="D107" s="219" t="s">
        <v>21</v>
      </c>
      <c r="E107" s="615"/>
      <c r="F107" s="768">
        <v>1</v>
      </c>
      <c r="G107" s="269"/>
      <c r="H107" s="269">
        <f t="shared" ref="H107:H116" si="60">G107*F107</f>
        <v>0</v>
      </c>
      <c r="I107" s="269"/>
      <c r="J107" s="269">
        <f t="shared" ref="J107:J110" si="61">I107*F107</f>
        <v>0</v>
      </c>
      <c r="K107" s="269"/>
      <c r="L107" s="269">
        <f t="shared" ref="L107:L110" si="62">K107*F107</f>
        <v>0</v>
      </c>
      <c r="M107" s="269">
        <f t="shared" ref="M107:M116" si="63">L107+J107+H107</f>
        <v>0</v>
      </c>
      <c r="N107" s="145"/>
    </row>
    <row r="108" spans="1:15" s="722" customFormat="1" ht="17.25" customHeight="1">
      <c r="A108" s="719"/>
      <c r="B108" s="238" t="s">
        <v>23</v>
      </c>
      <c r="C108" s="157" t="s">
        <v>10</v>
      </c>
      <c r="D108" s="223" t="s">
        <v>21</v>
      </c>
      <c r="E108" s="196">
        <v>1</v>
      </c>
      <c r="F108" s="721">
        <f>E108*F107</f>
        <v>1</v>
      </c>
      <c r="G108" s="196"/>
      <c r="H108" s="196">
        <f t="shared" si="60"/>
        <v>0</v>
      </c>
      <c r="I108" s="196"/>
      <c r="J108" s="196">
        <f t="shared" si="61"/>
        <v>0</v>
      </c>
      <c r="K108" s="196"/>
      <c r="L108" s="196">
        <f t="shared" si="62"/>
        <v>0</v>
      </c>
      <c r="M108" s="196">
        <f t="shared" si="63"/>
        <v>0</v>
      </c>
      <c r="N108" s="145"/>
      <c r="O108" s="723"/>
    </row>
    <row r="109" spans="1:15" s="722" customFormat="1" ht="17.25" customHeight="1">
      <c r="A109" s="719"/>
      <c r="B109" s="238" t="s">
        <v>23</v>
      </c>
      <c r="C109" s="157" t="s">
        <v>350</v>
      </c>
      <c r="D109" s="223" t="s">
        <v>77</v>
      </c>
      <c r="E109" s="196">
        <v>3</v>
      </c>
      <c r="F109" s="721">
        <f>E109*F107</f>
        <v>3</v>
      </c>
      <c r="G109" s="196"/>
      <c r="H109" s="196">
        <f t="shared" si="60"/>
        <v>0</v>
      </c>
      <c r="I109" s="196"/>
      <c r="J109" s="196">
        <f t="shared" si="61"/>
        <v>0</v>
      </c>
      <c r="K109" s="196"/>
      <c r="L109" s="196">
        <f t="shared" si="62"/>
        <v>0</v>
      </c>
      <c r="M109" s="196">
        <f t="shared" si="63"/>
        <v>0</v>
      </c>
      <c r="N109" s="145"/>
    </row>
    <row r="110" spans="1:15" s="722" customFormat="1" ht="17.25" customHeight="1">
      <c r="A110" s="719"/>
      <c r="B110" s="238" t="s">
        <v>23</v>
      </c>
      <c r="C110" s="157" t="s">
        <v>366</v>
      </c>
      <c r="D110" s="223" t="s">
        <v>77</v>
      </c>
      <c r="E110" s="196">
        <v>1.6</v>
      </c>
      <c r="F110" s="721">
        <f>E110*F107</f>
        <v>1.6</v>
      </c>
      <c r="G110" s="196"/>
      <c r="H110" s="196">
        <f t="shared" si="60"/>
        <v>0</v>
      </c>
      <c r="I110" s="196"/>
      <c r="J110" s="196">
        <f t="shared" si="61"/>
        <v>0</v>
      </c>
      <c r="K110" s="196"/>
      <c r="L110" s="196">
        <f t="shared" si="62"/>
        <v>0</v>
      </c>
      <c r="M110" s="196">
        <f t="shared" si="63"/>
        <v>0</v>
      </c>
      <c r="N110" s="145"/>
    </row>
    <row r="111" spans="1:15" s="722" customFormat="1" ht="15.75" customHeight="1">
      <c r="A111" s="719"/>
      <c r="B111" s="238"/>
      <c r="C111" s="157" t="s">
        <v>27</v>
      </c>
      <c r="D111" s="223" t="s">
        <v>20</v>
      </c>
      <c r="E111" s="251">
        <v>1</v>
      </c>
      <c r="F111" s="196">
        <f>E111*F107</f>
        <v>1</v>
      </c>
      <c r="G111" s="196"/>
      <c r="H111" s="196">
        <f t="shared" si="60"/>
        <v>0</v>
      </c>
      <c r="I111" s="196"/>
      <c r="J111" s="196"/>
      <c r="K111" s="196"/>
      <c r="L111" s="196"/>
      <c r="M111" s="196">
        <f t="shared" si="63"/>
        <v>0</v>
      </c>
      <c r="N111" s="145"/>
    </row>
    <row r="112" spans="1:15" s="722" customFormat="1" ht="72" customHeight="1">
      <c r="A112" s="219">
        <v>3</v>
      </c>
      <c r="B112" s="268" t="s">
        <v>23</v>
      </c>
      <c r="C112" s="220" t="s">
        <v>351</v>
      </c>
      <c r="D112" s="219" t="s">
        <v>21</v>
      </c>
      <c r="E112" s="615"/>
      <c r="F112" s="768">
        <v>1</v>
      </c>
      <c r="G112" s="269"/>
      <c r="H112" s="269">
        <f t="shared" si="60"/>
        <v>0</v>
      </c>
      <c r="I112" s="269"/>
      <c r="J112" s="269">
        <f t="shared" ref="J112:J115" si="64">I112*F112</f>
        <v>0</v>
      </c>
      <c r="K112" s="269"/>
      <c r="L112" s="269">
        <f t="shared" ref="L112:L115" si="65">K112*F112</f>
        <v>0</v>
      </c>
      <c r="M112" s="269">
        <f t="shared" si="63"/>
        <v>0</v>
      </c>
      <c r="N112" s="145"/>
    </row>
    <row r="113" spans="1:15" s="722" customFormat="1" ht="17.25" customHeight="1">
      <c r="A113" s="719"/>
      <c r="B113" s="238" t="s">
        <v>23</v>
      </c>
      <c r="C113" s="157" t="s">
        <v>10</v>
      </c>
      <c r="D113" s="223" t="s">
        <v>21</v>
      </c>
      <c r="E113" s="196">
        <v>1</v>
      </c>
      <c r="F113" s="721">
        <f>E113*F112</f>
        <v>1</v>
      </c>
      <c r="G113" s="196"/>
      <c r="H113" s="196">
        <f t="shared" si="60"/>
        <v>0</v>
      </c>
      <c r="I113" s="196"/>
      <c r="J113" s="196">
        <f t="shared" si="64"/>
        <v>0</v>
      </c>
      <c r="K113" s="196"/>
      <c r="L113" s="196">
        <f t="shared" si="65"/>
        <v>0</v>
      </c>
      <c r="M113" s="196">
        <f t="shared" si="63"/>
        <v>0</v>
      </c>
      <c r="N113" s="145"/>
      <c r="O113" s="723"/>
    </row>
    <row r="114" spans="1:15" s="722" customFormat="1" ht="17.25" customHeight="1">
      <c r="A114" s="719"/>
      <c r="B114" s="238" t="s">
        <v>23</v>
      </c>
      <c r="C114" s="157" t="s">
        <v>350</v>
      </c>
      <c r="D114" s="223" t="s">
        <v>77</v>
      </c>
      <c r="E114" s="196">
        <v>2.6</v>
      </c>
      <c r="F114" s="721">
        <f>E114*F112</f>
        <v>2.6</v>
      </c>
      <c r="G114" s="196"/>
      <c r="H114" s="196">
        <f t="shared" si="60"/>
        <v>0</v>
      </c>
      <c r="I114" s="196"/>
      <c r="J114" s="196">
        <f t="shared" si="64"/>
        <v>0</v>
      </c>
      <c r="K114" s="196"/>
      <c r="L114" s="196">
        <f t="shared" si="65"/>
        <v>0</v>
      </c>
      <c r="M114" s="196">
        <f t="shared" si="63"/>
        <v>0</v>
      </c>
      <c r="N114" s="145"/>
    </row>
    <row r="115" spans="1:15" s="722" customFormat="1" ht="17.25" customHeight="1">
      <c r="A115" s="719"/>
      <c r="B115" s="238" t="s">
        <v>23</v>
      </c>
      <c r="C115" s="157" t="s">
        <v>366</v>
      </c>
      <c r="D115" s="223" t="s">
        <v>77</v>
      </c>
      <c r="E115" s="196">
        <v>1.4</v>
      </c>
      <c r="F115" s="721">
        <f>E115*F112</f>
        <v>1.4</v>
      </c>
      <c r="G115" s="196"/>
      <c r="H115" s="196">
        <f t="shared" si="60"/>
        <v>0</v>
      </c>
      <c r="I115" s="196"/>
      <c r="J115" s="196">
        <f t="shared" si="64"/>
        <v>0</v>
      </c>
      <c r="K115" s="196"/>
      <c r="L115" s="196">
        <f t="shared" si="65"/>
        <v>0</v>
      </c>
      <c r="M115" s="196">
        <f t="shared" si="63"/>
        <v>0</v>
      </c>
      <c r="N115" s="145"/>
    </row>
    <row r="116" spans="1:15" s="722" customFormat="1" ht="15.75" customHeight="1">
      <c r="A116" s="719"/>
      <c r="B116" s="238"/>
      <c r="C116" s="157" t="s">
        <v>27</v>
      </c>
      <c r="D116" s="223" t="s">
        <v>20</v>
      </c>
      <c r="E116" s="251">
        <v>1</v>
      </c>
      <c r="F116" s="196">
        <f>E116*F112</f>
        <v>1</v>
      </c>
      <c r="G116" s="196"/>
      <c r="H116" s="196">
        <f t="shared" si="60"/>
        <v>0</v>
      </c>
      <c r="I116" s="196"/>
      <c r="J116" s="196"/>
      <c r="K116" s="196"/>
      <c r="L116" s="196"/>
      <c r="M116" s="196">
        <f t="shared" si="63"/>
        <v>0</v>
      </c>
      <c r="N116" s="145"/>
    </row>
    <row r="117" spans="1:15" ht="22.5" customHeight="1">
      <c r="A117" s="132"/>
      <c r="B117" s="133"/>
      <c r="C117" s="134" t="s">
        <v>349</v>
      </c>
      <c r="D117" s="135"/>
      <c r="E117" s="136"/>
      <c r="F117" s="137"/>
      <c r="G117" s="138"/>
      <c r="H117" s="139">
        <f>SUM(H98:H116)</f>
        <v>0</v>
      </c>
      <c r="I117" s="139"/>
      <c r="J117" s="139">
        <f>SUM(J98:J116)</f>
        <v>0</v>
      </c>
      <c r="K117" s="139"/>
      <c r="L117" s="139">
        <f>SUM(L98:L116)</f>
        <v>0</v>
      </c>
      <c r="M117" s="139">
        <f>SUM(M98:M116)</f>
        <v>0</v>
      </c>
    </row>
    <row r="118" spans="1:15" ht="62.25" customHeight="1">
      <c r="A118" s="19"/>
      <c r="B118" s="3"/>
      <c r="C118" s="79" t="s">
        <v>369</v>
      </c>
      <c r="D118" s="76"/>
      <c r="E118" s="81"/>
      <c r="F118" s="77"/>
      <c r="G118" s="84"/>
      <c r="H118" s="77">
        <f>H117+H96+H62+H47+H25</f>
        <v>0</v>
      </c>
      <c r="I118" s="77"/>
      <c r="J118" s="84">
        <f>J117+J96+J62+J47+J25</f>
        <v>0</v>
      </c>
      <c r="K118" s="77"/>
      <c r="L118" s="77">
        <f>L117+L96+L62+L47+L25</f>
        <v>0</v>
      </c>
      <c r="M118" s="77">
        <f>M117+M96+M62+M47+M25</f>
        <v>0</v>
      </c>
    </row>
    <row r="119" spans="1:15" ht="37.5" customHeight="1">
      <c r="A119" s="73"/>
      <c r="B119" s="74"/>
      <c r="C119" s="80" t="s">
        <v>84</v>
      </c>
      <c r="D119" s="76"/>
      <c r="E119" s="82" t="s">
        <v>200</v>
      </c>
      <c r="F119" s="77"/>
      <c r="G119" s="77"/>
      <c r="H119" s="77"/>
      <c r="I119" s="77"/>
      <c r="J119" s="77"/>
      <c r="K119" s="77"/>
      <c r="L119" s="77"/>
      <c r="M119" s="77"/>
    </row>
    <row r="120" spans="1:15" ht="25.5" customHeight="1">
      <c r="A120" s="73"/>
      <c r="B120" s="74"/>
      <c r="C120" s="79" t="s">
        <v>5</v>
      </c>
      <c r="D120" s="76"/>
      <c r="E120" s="81"/>
      <c r="F120" s="77"/>
      <c r="G120" s="77"/>
      <c r="H120" s="77"/>
      <c r="I120" s="77"/>
      <c r="J120" s="77"/>
      <c r="K120" s="77"/>
      <c r="L120" s="77"/>
      <c r="M120" s="77"/>
    </row>
    <row r="121" spans="1:15" ht="24" customHeight="1">
      <c r="A121" s="73"/>
      <c r="B121" s="74"/>
      <c r="C121" s="79" t="s">
        <v>64</v>
      </c>
      <c r="D121" s="76"/>
      <c r="E121" s="82" t="s">
        <v>200</v>
      </c>
      <c r="F121" s="77"/>
      <c r="G121" s="77"/>
      <c r="H121" s="77"/>
      <c r="I121" s="77"/>
      <c r="J121" s="77"/>
      <c r="K121" s="77"/>
      <c r="L121" s="77"/>
      <c r="M121" s="77"/>
    </row>
    <row r="122" spans="1:15" ht="25.5" customHeight="1">
      <c r="A122" s="73"/>
      <c r="B122" s="74"/>
      <c r="C122" s="79" t="s">
        <v>5</v>
      </c>
      <c r="D122" s="76"/>
      <c r="E122" s="81"/>
      <c r="F122" s="77"/>
      <c r="G122" s="77"/>
      <c r="H122" s="77"/>
      <c r="I122" s="77"/>
      <c r="J122" s="77"/>
      <c r="K122" s="77"/>
      <c r="L122" s="77"/>
      <c r="M122" s="77"/>
    </row>
    <row r="123" spans="1:15" ht="25.5" customHeight="1">
      <c r="A123" s="73"/>
      <c r="B123" s="74"/>
      <c r="C123" s="80" t="s">
        <v>59</v>
      </c>
      <c r="D123" s="76"/>
      <c r="E123" s="82" t="s">
        <v>200</v>
      </c>
      <c r="F123" s="77"/>
      <c r="G123" s="77"/>
      <c r="H123" s="77"/>
      <c r="I123" s="77"/>
      <c r="J123" s="77"/>
      <c r="K123" s="77"/>
      <c r="L123" s="77"/>
      <c r="M123" s="77"/>
    </row>
    <row r="124" spans="1:15" ht="58.5" customHeight="1">
      <c r="A124" s="73"/>
      <c r="B124" s="74"/>
      <c r="C124" s="79" t="s">
        <v>5</v>
      </c>
      <c r="D124" s="70"/>
      <c r="E124" s="71"/>
      <c r="F124" s="72"/>
      <c r="G124" s="72"/>
      <c r="H124" s="72"/>
      <c r="I124" s="72"/>
      <c r="J124" s="72"/>
      <c r="K124" s="72"/>
      <c r="L124" s="72"/>
      <c r="M124" s="78"/>
      <c r="N124" s="870"/>
    </row>
  </sheetData>
  <autoFilter ref="A9:M47" xr:uid="{00000000-0009-0000-0000-000003000000}"/>
  <mergeCells count="18">
    <mergeCell ref="G7:H7"/>
    <mergeCell ref="I7:J7"/>
    <mergeCell ref="K7:L7"/>
    <mergeCell ref="M7:M8"/>
    <mergeCell ref="A7:A8"/>
    <mergeCell ref="B7:B8"/>
    <mergeCell ref="C7:C8"/>
    <mergeCell ref="D7:D8"/>
    <mergeCell ref="E7:F7"/>
    <mergeCell ref="A6:B6"/>
    <mergeCell ref="H6:J6"/>
    <mergeCell ref="K6:L6"/>
    <mergeCell ref="A1:M1"/>
    <mergeCell ref="A2:M2"/>
    <mergeCell ref="A4:M4"/>
    <mergeCell ref="A5:B5"/>
    <mergeCell ref="H5:J5"/>
    <mergeCell ref="K5:L5"/>
  </mergeCells>
  <pageMargins left="0.59055118110236227" right="0.19685039370078741" top="0.39370078740157483" bottom="0.39370078740157483" header="0.43307086614173229" footer="0.15748031496062992"/>
  <pageSetup paperSize="9" scale="91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GH209"/>
  <sheetViews>
    <sheetView showZeros="0" topLeftCell="A127" zoomScaleNormal="100" workbookViewId="0">
      <selection activeCell="P204" sqref="P204"/>
    </sheetView>
  </sheetViews>
  <sheetFormatPr defaultColWidth="9.125" defaultRowHeight="15.75"/>
  <cols>
    <col min="1" max="1" width="3.875" style="5" customWidth="1"/>
    <col min="2" max="2" width="10.375" style="4" customWidth="1"/>
    <col min="3" max="3" width="38.75" style="4" customWidth="1"/>
    <col min="4" max="4" width="7.75" style="4" customWidth="1"/>
    <col min="5" max="5" width="8.125" style="12" customWidth="1"/>
    <col min="6" max="6" width="9.375" style="13" customWidth="1"/>
    <col min="7" max="7" width="8.125" style="1" customWidth="1"/>
    <col min="8" max="8" width="13.25" style="7" customWidth="1"/>
    <col min="9" max="9" width="7.625" style="1" customWidth="1"/>
    <col min="10" max="10" width="13.75" style="7" customWidth="1"/>
    <col min="11" max="11" width="7.875" style="1" customWidth="1"/>
    <col min="12" max="12" width="12" style="7" customWidth="1"/>
    <col min="13" max="13" width="14.625" style="7" customWidth="1"/>
    <col min="14" max="14" width="13.125" style="9" customWidth="1"/>
    <col min="15" max="16384" width="9.125" style="1"/>
  </cols>
  <sheetData>
    <row r="1" spans="1:14" ht="27" customHeight="1">
      <c r="A1" s="905" t="s">
        <v>340</v>
      </c>
      <c r="B1" s="905"/>
      <c r="C1" s="906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"/>
    </row>
    <row r="2" spans="1:14" ht="23.25" customHeight="1">
      <c r="A2" s="896" t="s">
        <v>339</v>
      </c>
      <c r="B2" s="896"/>
      <c r="C2" s="907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"/>
    </row>
    <row r="3" spans="1:14" ht="10.5" customHeight="1">
      <c r="C3" s="47"/>
      <c r="E3" s="1"/>
      <c r="F3" s="8"/>
      <c r="H3" s="1"/>
      <c r="J3" s="1"/>
      <c r="L3" s="1"/>
      <c r="M3" s="48"/>
      <c r="N3" s="1"/>
    </row>
    <row r="4" spans="1:14" ht="30" customHeight="1">
      <c r="A4" s="908" t="s">
        <v>643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1"/>
    </row>
    <row r="5" spans="1:14" ht="21.75" customHeight="1">
      <c r="A5" s="909" t="s">
        <v>13</v>
      </c>
      <c r="B5" s="909"/>
      <c r="C5" s="49" t="s">
        <v>68</v>
      </c>
      <c r="D5" s="6"/>
      <c r="E5" s="2"/>
      <c r="F5" s="2"/>
      <c r="G5" s="2"/>
      <c r="H5" s="910" t="s">
        <v>69</v>
      </c>
      <c r="I5" s="910"/>
      <c r="J5" s="910"/>
      <c r="K5" s="911">
        <f>M206</f>
        <v>0</v>
      </c>
      <c r="L5" s="912"/>
      <c r="M5" s="2" t="s">
        <v>12</v>
      </c>
      <c r="N5" s="1"/>
    </row>
    <row r="6" spans="1:14" ht="19.5" customHeight="1">
      <c r="A6" s="902"/>
      <c r="B6" s="902"/>
      <c r="C6" s="50"/>
      <c r="D6" s="11"/>
      <c r="E6" s="10"/>
      <c r="F6" s="10"/>
      <c r="G6" s="2"/>
      <c r="H6" s="903" t="s">
        <v>58</v>
      </c>
      <c r="I6" s="903"/>
      <c r="J6" s="903"/>
      <c r="K6" s="904">
        <f>J200</f>
        <v>0</v>
      </c>
      <c r="L6" s="904"/>
      <c r="M6" s="2" t="s">
        <v>12</v>
      </c>
      <c r="N6" s="1"/>
    </row>
    <row r="7" spans="1:14" ht="35.25" customHeight="1">
      <c r="A7" s="915" t="s">
        <v>11</v>
      </c>
      <c r="B7" s="913" t="s">
        <v>0</v>
      </c>
      <c r="C7" s="913" t="s">
        <v>1</v>
      </c>
      <c r="D7" s="916" t="s">
        <v>6</v>
      </c>
      <c r="E7" s="913" t="s">
        <v>2</v>
      </c>
      <c r="F7" s="913"/>
      <c r="G7" s="913" t="s">
        <v>4</v>
      </c>
      <c r="H7" s="913"/>
      <c r="I7" s="913" t="s">
        <v>3</v>
      </c>
      <c r="J7" s="913"/>
      <c r="K7" s="913" t="s">
        <v>9</v>
      </c>
      <c r="L7" s="913"/>
      <c r="M7" s="914" t="s">
        <v>5</v>
      </c>
    </row>
    <row r="8" spans="1:14" ht="27.75" customHeight="1">
      <c r="A8" s="915"/>
      <c r="B8" s="913"/>
      <c r="C8" s="913"/>
      <c r="D8" s="916"/>
      <c r="E8" s="18" t="s">
        <v>8</v>
      </c>
      <c r="F8" s="121" t="s">
        <v>7</v>
      </c>
      <c r="G8" s="121" t="s">
        <v>8</v>
      </c>
      <c r="H8" s="17" t="s">
        <v>7</v>
      </c>
      <c r="I8" s="121" t="s">
        <v>8</v>
      </c>
      <c r="J8" s="17" t="s">
        <v>7</v>
      </c>
      <c r="K8" s="121" t="s">
        <v>8</v>
      </c>
      <c r="L8" s="17" t="s">
        <v>7</v>
      </c>
      <c r="M8" s="914"/>
    </row>
    <row r="9" spans="1:14" ht="18.75" customHeight="1">
      <c r="A9" s="16">
        <v>1</v>
      </c>
      <c r="B9" s="15">
        <v>2</v>
      </c>
      <c r="C9" s="15">
        <v>3</v>
      </c>
      <c r="D9" s="15">
        <v>4</v>
      </c>
      <c r="E9" s="327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</row>
    <row r="10" spans="1:14" ht="24.75" customHeight="1">
      <c r="A10" s="320"/>
      <c r="B10" s="321"/>
      <c r="C10" s="322" t="s">
        <v>85</v>
      </c>
      <c r="D10" s="321"/>
      <c r="E10" s="323"/>
      <c r="F10" s="323"/>
      <c r="G10" s="323"/>
      <c r="H10" s="323"/>
      <c r="I10" s="323"/>
      <c r="J10" s="323"/>
      <c r="K10" s="323"/>
      <c r="L10" s="323"/>
      <c r="M10" s="323">
        <f t="shared" ref="M10" si="0">L10+J10+H10</f>
        <v>0</v>
      </c>
      <c r="N10" s="1"/>
    </row>
    <row r="11" spans="1:14" ht="39" customHeight="1">
      <c r="A11" s="53">
        <v>1</v>
      </c>
      <c r="B11" s="97" t="s">
        <v>37</v>
      </c>
      <c r="C11" s="54" t="s">
        <v>370</v>
      </c>
      <c r="D11" s="53" t="s">
        <v>31</v>
      </c>
      <c r="E11" s="55"/>
      <c r="F11" s="93">
        <v>6.5</v>
      </c>
      <c r="G11" s="75"/>
      <c r="H11" s="75">
        <f t="shared" ref="H11:H15" si="1">G11*F11</f>
        <v>0</v>
      </c>
      <c r="I11" s="75"/>
      <c r="J11" s="75">
        <f t="shared" ref="J11:J15" si="2">I11*F11</f>
        <v>0</v>
      </c>
      <c r="K11" s="75"/>
      <c r="L11" s="75">
        <f t="shared" ref="L11:L15" si="3">K11*F11</f>
        <v>0</v>
      </c>
      <c r="M11" s="75">
        <f t="shared" ref="M11:M15" si="4">L11+J11+H11</f>
        <v>0</v>
      </c>
    </row>
    <row r="12" spans="1:14" ht="17.25" customHeight="1">
      <c r="A12" s="124"/>
      <c r="B12" s="94" t="s">
        <v>23</v>
      </c>
      <c r="C12" s="57" t="s">
        <v>114</v>
      </c>
      <c r="D12" s="124" t="s">
        <v>31</v>
      </c>
      <c r="E12" s="58">
        <v>1</v>
      </c>
      <c r="F12" s="69">
        <f>F11*E12</f>
        <v>6.5</v>
      </c>
      <c r="G12" s="69"/>
      <c r="H12" s="69">
        <f t="shared" si="1"/>
        <v>0</v>
      </c>
      <c r="I12" s="69"/>
      <c r="J12" s="69">
        <f t="shared" si="2"/>
        <v>0</v>
      </c>
      <c r="K12" s="69"/>
      <c r="L12" s="69">
        <f t="shared" si="3"/>
        <v>0</v>
      </c>
      <c r="M12" s="69">
        <f t="shared" si="4"/>
        <v>0</v>
      </c>
    </row>
    <row r="13" spans="1:14" ht="19.5" customHeight="1">
      <c r="A13" s="124"/>
      <c r="B13" s="94"/>
      <c r="C13" s="57" t="s">
        <v>371</v>
      </c>
      <c r="D13" s="124" t="s">
        <v>12</v>
      </c>
      <c r="E13" s="58">
        <f>(0.95+4*0.23)/100</f>
        <v>1.8700000000000001E-2</v>
      </c>
      <c r="F13" s="69">
        <f>F11*E13</f>
        <v>0.12155000000000001</v>
      </c>
      <c r="G13" s="69"/>
      <c r="H13" s="69">
        <f t="shared" si="1"/>
        <v>0</v>
      </c>
      <c r="I13" s="69"/>
      <c r="J13" s="69">
        <f t="shared" si="2"/>
        <v>0</v>
      </c>
      <c r="K13" s="69"/>
      <c r="L13" s="69">
        <f t="shared" si="3"/>
        <v>0</v>
      </c>
      <c r="M13" s="69">
        <f t="shared" si="4"/>
        <v>0</v>
      </c>
    </row>
    <row r="14" spans="1:14" s="9" customFormat="1" ht="45.75" customHeight="1">
      <c r="A14" s="124"/>
      <c r="B14" s="104"/>
      <c r="C14" s="57" t="s">
        <v>372</v>
      </c>
      <c r="D14" s="124" t="s">
        <v>15</v>
      </c>
      <c r="E14" s="58">
        <f>(2.04+4*0.51)/100</f>
        <v>4.0800000000000003E-2</v>
      </c>
      <c r="F14" s="69">
        <f>F11*E14</f>
        <v>0.26519999999999999</v>
      </c>
      <c r="G14" s="69"/>
      <c r="H14" s="69">
        <f t="shared" si="1"/>
        <v>0</v>
      </c>
      <c r="I14" s="69"/>
      <c r="J14" s="69">
        <f t="shared" si="2"/>
        <v>0</v>
      </c>
      <c r="K14" s="69"/>
      <c r="L14" s="69">
        <f t="shared" si="3"/>
        <v>0</v>
      </c>
      <c r="M14" s="69">
        <f t="shared" si="4"/>
        <v>0</v>
      </c>
    </row>
    <row r="15" spans="1:14" ht="18" customHeight="1">
      <c r="A15" s="125"/>
      <c r="B15" s="106"/>
      <c r="C15" s="61" t="s">
        <v>32</v>
      </c>
      <c r="D15" s="125" t="s">
        <v>12</v>
      </c>
      <c r="E15" s="62">
        <v>6.3600000000000004E-2</v>
      </c>
      <c r="F15" s="91">
        <f>F11*E15</f>
        <v>0.41340000000000005</v>
      </c>
      <c r="G15" s="91"/>
      <c r="H15" s="91">
        <f t="shared" si="1"/>
        <v>0</v>
      </c>
      <c r="I15" s="91"/>
      <c r="J15" s="91">
        <f t="shared" si="2"/>
        <v>0</v>
      </c>
      <c r="K15" s="91"/>
      <c r="L15" s="91">
        <f t="shared" si="3"/>
        <v>0</v>
      </c>
      <c r="M15" s="91">
        <f t="shared" si="4"/>
        <v>0</v>
      </c>
    </row>
    <row r="16" spans="1:14" ht="68.25" customHeight="1">
      <c r="A16" s="53">
        <v>2</v>
      </c>
      <c r="B16" s="87" t="s">
        <v>90</v>
      </c>
      <c r="C16" s="54" t="s">
        <v>91</v>
      </c>
      <c r="D16" s="53" t="s">
        <v>142</v>
      </c>
      <c r="E16" s="105"/>
      <c r="F16" s="119">
        <v>9</v>
      </c>
      <c r="G16" s="75"/>
      <c r="H16" s="75">
        <f t="shared" ref="H16:H26" si="5">G16*F16</f>
        <v>0</v>
      </c>
      <c r="I16" s="75"/>
      <c r="J16" s="75">
        <f t="shared" ref="J16:J20" si="6">I16*F16</f>
        <v>0</v>
      </c>
      <c r="K16" s="75"/>
      <c r="L16" s="75">
        <f t="shared" ref="L16:L26" si="7">K16*F16</f>
        <v>0</v>
      </c>
      <c r="M16" s="75">
        <f t="shared" ref="M16:M26" si="8">L16+J16+H16</f>
        <v>0</v>
      </c>
    </row>
    <row r="17" spans="1:19" ht="17.25" customHeight="1">
      <c r="A17" s="117"/>
      <c r="B17" s="213" t="s">
        <v>23</v>
      </c>
      <c r="C17" s="57" t="s">
        <v>10</v>
      </c>
      <c r="D17" s="124" t="s">
        <v>31</v>
      </c>
      <c r="E17" s="58">
        <v>1</v>
      </c>
      <c r="F17" s="59">
        <f>E17*F16</f>
        <v>9</v>
      </c>
      <c r="G17" s="69"/>
      <c r="H17" s="69">
        <f t="shared" si="5"/>
        <v>0</v>
      </c>
      <c r="I17" s="69"/>
      <c r="J17" s="69">
        <f t="shared" si="6"/>
        <v>0</v>
      </c>
      <c r="K17" s="69"/>
      <c r="L17" s="69">
        <f t="shared" si="7"/>
        <v>0</v>
      </c>
      <c r="M17" s="69">
        <f t="shared" si="8"/>
        <v>0</v>
      </c>
    </row>
    <row r="18" spans="1:19" ht="15.75" customHeight="1">
      <c r="A18" s="117"/>
      <c r="B18" s="124"/>
      <c r="C18" s="57" t="s">
        <v>18</v>
      </c>
      <c r="D18" s="124" t="s">
        <v>12</v>
      </c>
      <c r="E18" s="126">
        <v>1.38E-2</v>
      </c>
      <c r="F18" s="59">
        <f>E18*F16</f>
        <v>0.1242</v>
      </c>
      <c r="G18" s="69"/>
      <c r="H18" s="69">
        <f t="shared" si="5"/>
        <v>0</v>
      </c>
      <c r="I18" s="69"/>
      <c r="J18" s="69">
        <f t="shared" si="6"/>
        <v>0</v>
      </c>
      <c r="K18" s="69"/>
      <c r="L18" s="69">
        <f t="shared" si="7"/>
        <v>0</v>
      </c>
      <c r="M18" s="69">
        <f t="shared" si="8"/>
        <v>0</v>
      </c>
    </row>
    <row r="19" spans="1:19" ht="29.25" customHeight="1">
      <c r="A19" s="213"/>
      <c r="C19" s="214" t="s">
        <v>92</v>
      </c>
      <c r="D19" s="213" t="s">
        <v>31</v>
      </c>
      <c r="E19" s="194">
        <v>1</v>
      </c>
      <c r="F19" s="194">
        <f>E19*F16</f>
        <v>9</v>
      </c>
      <c r="G19" s="194"/>
      <c r="H19" s="194">
        <f t="shared" si="5"/>
        <v>0</v>
      </c>
      <c r="I19" s="194"/>
      <c r="J19" s="195">
        <f t="shared" ref="J19" si="9">F19*I19</f>
        <v>0</v>
      </c>
      <c r="K19" s="146"/>
      <c r="L19" s="146">
        <f t="shared" si="7"/>
        <v>0</v>
      </c>
      <c r="M19" s="196">
        <f t="shared" si="8"/>
        <v>0</v>
      </c>
    </row>
    <row r="20" spans="1:19" ht="15.75" customHeight="1">
      <c r="A20" s="118"/>
      <c r="B20" s="125"/>
      <c r="C20" s="61" t="s">
        <v>17</v>
      </c>
      <c r="D20" s="125" t="s">
        <v>12</v>
      </c>
      <c r="E20" s="62">
        <v>2.3999999999999998E-3</v>
      </c>
      <c r="F20" s="107">
        <f>E20*F16</f>
        <v>2.1599999999999998E-2</v>
      </c>
      <c r="G20" s="91"/>
      <c r="H20" s="91">
        <f t="shared" si="5"/>
        <v>0</v>
      </c>
      <c r="I20" s="91"/>
      <c r="J20" s="91">
        <f t="shared" si="6"/>
        <v>0</v>
      </c>
      <c r="K20" s="91"/>
      <c r="L20" s="91">
        <f t="shared" si="7"/>
        <v>0</v>
      </c>
      <c r="M20" s="91">
        <f t="shared" si="8"/>
        <v>0</v>
      </c>
    </row>
    <row r="21" spans="1:19" ht="38.25" customHeight="1">
      <c r="A21" s="151">
        <v>3</v>
      </c>
      <c r="B21" s="205" t="s">
        <v>88</v>
      </c>
      <c r="C21" s="150" t="s">
        <v>137</v>
      </c>
      <c r="D21" s="151" t="s">
        <v>142</v>
      </c>
      <c r="E21" s="154"/>
      <c r="F21" s="204">
        <v>6.5</v>
      </c>
      <c r="G21" s="190"/>
      <c r="H21" s="191">
        <f t="shared" si="5"/>
        <v>0</v>
      </c>
      <c r="I21" s="190"/>
      <c r="J21" s="192">
        <f t="shared" ref="J21:J26" si="10">F21*I21</f>
        <v>0</v>
      </c>
      <c r="K21" s="190"/>
      <c r="L21" s="191">
        <f t="shared" si="7"/>
        <v>0</v>
      </c>
      <c r="M21" s="193">
        <f t="shared" si="8"/>
        <v>0</v>
      </c>
    </row>
    <row r="22" spans="1:19" ht="15" customHeight="1">
      <c r="A22" s="156"/>
      <c r="B22" s="213" t="s">
        <v>23</v>
      </c>
      <c r="C22" s="157" t="s">
        <v>10</v>
      </c>
      <c r="D22" s="156" t="s">
        <v>31</v>
      </c>
      <c r="E22" s="146">
        <v>1</v>
      </c>
      <c r="F22" s="146">
        <f>F21*E22</f>
        <v>6.5</v>
      </c>
      <c r="G22" s="146"/>
      <c r="H22" s="194">
        <f t="shared" si="5"/>
        <v>0</v>
      </c>
      <c r="I22" s="146"/>
      <c r="J22" s="195">
        <f t="shared" si="10"/>
        <v>0</v>
      </c>
      <c r="K22" s="146"/>
      <c r="L22" s="146">
        <f t="shared" si="7"/>
        <v>0</v>
      </c>
      <c r="M22" s="196">
        <f t="shared" si="8"/>
        <v>0</v>
      </c>
    </row>
    <row r="23" spans="1:19" ht="16.5" customHeight="1">
      <c r="A23" s="156"/>
      <c r="B23" s="159"/>
      <c r="C23" s="157" t="s">
        <v>33</v>
      </c>
      <c r="D23" s="156" t="s">
        <v>12</v>
      </c>
      <c r="E23" s="216">
        <v>4.5199999999999997E-2</v>
      </c>
      <c r="F23" s="146">
        <f>F21*E23</f>
        <v>0.29380000000000001</v>
      </c>
      <c r="G23" s="146"/>
      <c r="H23" s="194">
        <f t="shared" si="5"/>
        <v>0</v>
      </c>
      <c r="I23" s="146"/>
      <c r="J23" s="195">
        <f t="shared" si="10"/>
        <v>0</v>
      </c>
      <c r="K23" s="146"/>
      <c r="L23" s="146">
        <f t="shared" si="7"/>
        <v>0</v>
      </c>
      <c r="M23" s="196">
        <f t="shared" si="8"/>
        <v>0</v>
      </c>
    </row>
    <row r="24" spans="1:19" ht="15" customHeight="1">
      <c r="A24" s="156"/>
      <c r="B24" s="159"/>
      <c r="C24" s="157" t="s">
        <v>138</v>
      </c>
      <c r="D24" s="156" t="s">
        <v>31</v>
      </c>
      <c r="E24" s="146">
        <v>1.05</v>
      </c>
      <c r="F24" s="146">
        <f>F21*E24</f>
        <v>6.8250000000000002</v>
      </c>
      <c r="G24" s="146"/>
      <c r="H24" s="194">
        <f t="shared" si="5"/>
        <v>0</v>
      </c>
      <c r="I24" s="146"/>
      <c r="J24" s="195">
        <f t="shared" si="10"/>
        <v>0</v>
      </c>
      <c r="K24" s="146"/>
      <c r="L24" s="146">
        <f t="shared" si="7"/>
        <v>0</v>
      </c>
      <c r="M24" s="196">
        <f t="shared" si="8"/>
        <v>0</v>
      </c>
    </row>
    <row r="25" spans="1:19" ht="16.5" customHeight="1">
      <c r="A25" s="156"/>
      <c r="B25" s="159"/>
      <c r="C25" s="157" t="s">
        <v>89</v>
      </c>
      <c r="D25" s="156" t="s">
        <v>20</v>
      </c>
      <c r="E25" s="146">
        <v>9</v>
      </c>
      <c r="F25" s="146">
        <f>F21*E25</f>
        <v>58.5</v>
      </c>
      <c r="G25" s="146"/>
      <c r="H25" s="194">
        <f t="shared" si="5"/>
        <v>0</v>
      </c>
      <c r="I25" s="146"/>
      <c r="J25" s="195">
        <f t="shared" si="10"/>
        <v>0</v>
      </c>
      <c r="K25" s="146"/>
      <c r="L25" s="146">
        <f t="shared" si="7"/>
        <v>0</v>
      </c>
      <c r="M25" s="196">
        <f t="shared" si="8"/>
        <v>0</v>
      </c>
    </row>
    <row r="26" spans="1:19" ht="17.25" customHeight="1">
      <c r="A26" s="166"/>
      <c r="B26" s="206"/>
      <c r="C26" s="167" t="s">
        <v>32</v>
      </c>
      <c r="D26" s="166" t="s">
        <v>12</v>
      </c>
      <c r="E26" s="759">
        <v>4.6600000000000003E-2</v>
      </c>
      <c r="F26" s="148">
        <f>F21*E26</f>
        <v>0.3029</v>
      </c>
      <c r="G26" s="148"/>
      <c r="H26" s="199">
        <f t="shared" si="5"/>
        <v>0</v>
      </c>
      <c r="I26" s="148"/>
      <c r="J26" s="200">
        <f t="shared" si="10"/>
        <v>0</v>
      </c>
      <c r="K26" s="148"/>
      <c r="L26" s="148">
        <f t="shared" si="7"/>
        <v>0</v>
      </c>
      <c r="M26" s="201">
        <f t="shared" si="8"/>
        <v>0</v>
      </c>
    </row>
    <row r="27" spans="1:19" ht="19.5" customHeight="1">
      <c r="A27" s="132"/>
      <c r="B27" s="324"/>
      <c r="C27" s="325" t="s">
        <v>93</v>
      </c>
      <c r="D27" s="135"/>
      <c r="E27" s="138"/>
      <c r="F27" s="138"/>
      <c r="G27" s="138"/>
      <c r="H27" s="326">
        <f>SUM(H11:H26)</f>
        <v>0</v>
      </c>
      <c r="I27" s="138"/>
      <c r="J27" s="326">
        <f>SUM(J11:J26)</f>
        <v>0</v>
      </c>
      <c r="K27" s="138"/>
      <c r="L27" s="326">
        <f>SUM(L11:L26)</f>
        <v>0</v>
      </c>
      <c r="M27" s="326">
        <f>SUM(M11:M26)</f>
        <v>0</v>
      </c>
    </row>
    <row r="28" spans="1:19" ht="30.75" customHeight="1">
      <c r="A28" s="320"/>
      <c r="B28" s="321"/>
      <c r="C28" s="322" t="s">
        <v>373</v>
      </c>
      <c r="D28" s="321"/>
      <c r="E28" s="323"/>
      <c r="F28" s="323"/>
      <c r="G28" s="323"/>
      <c r="H28" s="323"/>
      <c r="I28" s="323"/>
      <c r="J28" s="323"/>
      <c r="K28" s="323"/>
      <c r="L28" s="323"/>
      <c r="M28" s="323">
        <f t="shared" ref="M28:M53" si="11">L28+J28+H28</f>
        <v>0</v>
      </c>
    </row>
    <row r="29" spans="1:19" ht="66.75" customHeight="1">
      <c r="A29" s="151">
        <v>1</v>
      </c>
      <c r="B29" s="152" t="s">
        <v>99</v>
      </c>
      <c r="C29" s="150" t="s">
        <v>238</v>
      </c>
      <c r="D29" s="151" t="s">
        <v>31</v>
      </c>
      <c r="E29" s="154"/>
      <c r="F29" s="154">
        <v>6.12</v>
      </c>
      <c r="G29" s="190"/>
      <c r="H29" s="191">
        <f t="shared" ref="H29:H77" si="12">G29*F29</f>
        <v>0</v>
      </c>
      <c r="I29" s="190"/>
      <c r="J29" s="192">
        <f t="shared" ref="J29:J77" si="13">F29*I29</f>
        <v>0</v>
      </c>
      <c r="K29" s="190"/>
      <c r="L29" s="191">
        <f t="shared" ref="L29:L77" si="14">K29*F29</f>
        <v>0</v>
      </c>
      <c r="M29" s="193">
        <f t="shared" si="11"/>
        <v>0</v>
      </c>
      <c r="S29" s="197"/>
    </row>
    <row r="30" spans="1:19" ht="18.75" customHeight="1">
      <c r="A30" s="183"/>
      <c r="B30" s="254" t="s">
        <v>23</v>
      </c>
      <c r="C30" s="255" t="s">
        <v>100</v>
      </c>
      <c r="D30" s="156" t="s">
        <v>31</v>
      </c>
      <c r="E30" s="256">
        <v>1</v>
      </c>
      <c r="F30" s="185">
        <f>F29*E30</f>
        <v>6.12</v>
      </c>
      <c r="G30" s="185"/>
      <c r="H30" s="186">
        <f t="shared" si="12"/>
        <v>0</v>
      </c>
      <c r="I30" s="185"/>
      <c r="J30" s="187">
        <f t="shared" si="13"/>
        <v>0</v>
      </c>
      <c r="K30" s="185"/>
      <c r="L30" s="185">
        <f t="shared" si="14"/>
        <v>0</v>
      </c>
      <c r="M30" s="188">
        <f t="shared" si="11"/>
        <v>0</v>
      </c>
    </row>
    <row r="31" spans="1:19" ht="17.25" customHeight="1">
      <c r="A31" s="183"/>
      <c r="B31" s="254"/>
      <c r="C31" s="255" t="s">
        <v>101</v>
      </c>
      <c r="D31" s="156" t="s">
        <v>12</v>
      </c>
      <c r="E31" s="256">
        <f>(3.5+0.39)/100</f>
        <v>3.8900000000000004E-2</v>
      </c>
      <c r="F31" s="185">
        <f>F29*E31</f>
        <v>0.23806800000000003</v>
      </c>
      <c r="G31" s="185"/>
      <c r="H31" s="186">
        <f t="shared" si="12"/>
        <v>0</v>
      </c>
      <c r="I31" s="185"/>
      <c r="J31" s="187">
        <f t="shared" si="13"/>
        <v>0</v>
      </c>
      <c r="K31" s="185"/>
      <c r="L31" s="185">
        <f t="shared" si="14"/>
        <v>0</v>
      </c>
      <c r="M31" s="188">
        <f t="shared" si="11"/>
        <v>0</v>
      </c>
    </row>
    <row r="32" spans="1:19" ht="28.5" customHeight="1">
      <c r="A32" s="183"/>
      <c r="B32" s="184"/>
      <c r="C32" s="255" t="s">
        <v>304</v>
      </c>
      <c r="D32" s="156" t="s">
        <v>31</v>
      </c>
      <c r="E32" s="185">
        <v>1.1100000000000001</v>
      </c>
      <c r="F32" s="185">
        <f>F29*E32</f>
        <v>6.7932000000000006</v>
      </c>
      <c r="G32" s="185"/>
      <c r="H32" s="186">
        <f>G32*F32</f>
        <v>0</v>
      </c>
      <c r="I32" s="185"/>
      <c r="J32" s="187"/>
      <c r="K32" s="185"/>
      <c r="L32" s="185"/>
      <c r="M32" s="188">
        <f>L32+J32+H32</f>
        <v>0</v>
      </c>
      <c r="O32" s="7"/>
      <c r="P32" s="1">
        <f>G2264</f>
        <v>0</v>
      </c>
    </row>
    <row r="33" spans="1:13" ht="15.75" customHeight="1">
      <c r="A33" s="183"/>
      <c r="B33" s="184"/>
      <c r="C33" s="257" t="s">
        <v>102</v>
      </c>
      <c r="D33" s="156" t="s">
        <v>77</v>
      </c>
      <c r="E33" s="185">
        <v>3.87</v>
      </c>
      <c r="F33" s="185">
        <f>F29*E33</f>
        <v>23.6844</v>
      </c>
      <c r="G33" s="185"/>
      <c r="H33" s="186">
        <f t="shared" ref="H33:H39" si="15">G33*F33</f>
        <v>0</v>
      </c>
      <c r="I33" s="185"/>
      <c r="J33" s="187"/>
      <c r="K33" s="185"/>
      <c r="L33" s="185"/>
      <c r="M33" s="188">
        <f t="shared" ref="M33:M40" si="16">L33+J33+H33</f>
        <v>0</v>
      </c>
    </row>
    <row r="34" spans="1:13" ht="17.25" customHeight="1">
      <c r="A34" s="183"/>
      <c r="B34" s="184"/>
      <c r="C34" s="257" t="s">
        <v>103</v>
      </c>
      <c r="D34" s="156" t="s">
        <v>77</v>
      </c>
      <c r="E34" s="185">
        <v>1.36</v>
      </c>
      <c r="F34" s="185">
        <f>F29*E34</f>
        <v>8.3231999999999999</v>
      </c>
      <c r="G34" s="185"/>
      <c r="H34" s="186">
        <f t="shared" si="15"/>
        <v>0</v>
      </c>
      <c r="I34" s="185"/>
      <c r="J34" s="187"/>
      <c r="K34" s="185"/>
      <c r="L34" s="185"/>
      <c r="M34" s="188">
        <f t="shared" si="16"/>
        <v>0</v>
      </c>
    </row>
    <row r="35" spans="1:13" ht="18" customHeight="1">
      <c r="A35" s="183"/>
      <c r="B35" s="184"/>
      <c r="C35" s="255" t="s">
        <v>104</v>
      </c>
      <c r="D35" s="156" t="s">
        <v>21</v>
      </c>
      <c r="E35" s="185">
        <v>0.81</v>
      </c>
      <c r="F35" s="185">
        <f>F29*E35</f>
        <v>4.9572000000000003</v>
      </c>
      <c r="G35" s="185"/>
      <c r="H35" s="186">
        <f t="shared" si="15"/>
        <v>0</v>
      </c>
      <c r="I35" s="185"/>
      <c r="J35" s="187"/>
      <c r="K35" s="185"/>
      <c r="L35" s="185"/>
      <c r="M35" s="188">
        <f t="shared" si="16"/>
        <v>0</v>
      </c>
    </row>
    <row r="36" spans="1:13" ht="17.25" customHeight="1">
      <c r="A36" s="183"/>
      <c r="B36" s="184"/>
      <c r="C36" s="255" t="s">
        <v>105</v>
      </c>
      <c r="D36" s="156" t="s">
        <v>21</v>
      </c>
      <c r="E36" s="185">
        <v>3.68</v>
      </c>
      <c r="F36" s="185">
        <f>E36*F29</f>
        <v>22.521600000000003</v>
      </c>
      <c r="G36" s="256"/>
      <c r="H36" s="186">
        <f>G36*F36</f>
        <v>0</v>
      </c>
      <c r="I36" s="185"/>
      <c r="J36" s="202"/>
      <c r="K36" s="185"/>
      <c r="L36" s="186"/>
      <c r="M36" s="188">
        <f t="shared" si="16"/>
        <v>0</v>
      </c>
    </row>
    <row r="37" spans="1:13" ht="16.5" customHeight="1">
      <c r="A37" s="183"/>
      <c r="B37" s="184"/>
      <c r="C37" s="255" t="s">
        <v>106</v>
      </c>
      <c r="D37" s="156" t="s">
        <v>21</v>
      </c>
      <c r="E37" s="185">
        <v>22.21</v>
      </c>
      <c r="F37" s="185">
        <f>F29*E37</f>
        <v>135.92520000000002</v>
      </c>
      <c r="G37" s="256"/>
      <c r="H37" s="186">
        <f t="shared" si="15"/>
        <v>0</v>
      </c>
      <c r="I37" s="185"/>
      <c r="J37" s="187"/>
      <c r="K37" s="185"/>
      <c r="L37" s="185"/>
      <c r="M37" s="188">
        <f t="shared" si="16"/>
        <v>0</v>
      </c>
    </row>
    <row r="38" spans="1:13" ht="18" customHeight="1">
      <c r="A38" s="183"/>
      <c r="B38" s="184"/>
      <c r="C38" s="255" t="s">
        <v>107</v>
      </c>
      <c r="D38" s="156" t="s">
        <v>21</v>
      </c>
      <c r="E38" s="185">
        <v>4.03</v>
      </c>
      <c r="F38" s="185">
        <f>F29*E38</f>
        <v>24.663600000000002</v>
      </c>
      <c r="G38" s="185"/>
      <c r="H38" s="186">
        <f t="shared" si="15"/>
        <v>0</v>
      </c>
      <c r="I38" s="185"/>
      <c r="J38" s="187"/>
      <c r="K38" s="185"/>
      <c r="L38" s="185"/>
      <c r="M38" s="188">
        <f t="shared" si="16"/>
        <v>0</v>
      </c>
    </row>
    <row r="39" spans="1:13" ht="15.75" customHeight="1">
      <c r="A39" s="183"/>
      <c r="B39" s="184"/>
      <c r="C39" s="255" t="s">
        <v>108</v>
      </c>
      <c r="D39" s="156" t="s">
        <v>21</v>
      </c>
      <c r="E39" s="185">
        <v>1.83</v>
      </c>
      <c r="F39" s="185">
        <f>F29*E39</f>
        <v>11.1996</v>
      </c>
      <c r="G39" s="185"/>
      <c r="H39" s="186">
        <f t="shared" si="15"/>
        <v>0</v>
      </c>
      <c r="I39" s="185"/>
      <c r="J39" s="187"/>
      <c r="K39" s="185"/>
      <c r="L39" s="185"/>
      <c r="M39" s="188">
        <f t="shared" si="16"/>
        <v>0</v>
      </c>
    </row>
    <row r="40" spans="1:13" ht="16.5" customHeight="1">
      <c r="A40" s="183"/>
      <c r="B40" s="184"/>
      <c r="C40" s="255" t="s">
        <v>109</v>
      </c>
      <c r="D40" s="156" t="s">
        <v>20</v>
      </c>
      <c r="E40" s="185">
        <v>0.46</v>
      </c>
      <c r="F40" s="185">
        <f>E40*F29</f>
        <v>2.8152000000000004</v>
      </c>
      <c r="G40" s="185"/>
      <c r="H40" s="186">
        <f>G40*F40</f>
        <v>0</v>
      </c>
      <c r="I40" s="185"/>
      <c r="J40" s="202"/>
      <c r="K40" s="185"/>
      <c r="L40" s="186"/>
      <c r="M40" s="188">
        <f t="shared" si="16"/>
        <v>0</v>
      </c>
    </row>
    <row r="41" spans="1:13" ht="16.5" customHeight="1">
      <c r="A41" s="183"/>
      <c r="B41" s="184"/>
      <c r="C41" s="255" t="s">
        <v>110</v>
      </c>
      <c r="D41" s="156" t="s">
        <v>77</v>
      </c>
      <c r="E41" s="185">
        <v>1.35</v>
      </c>
      <c r="F41" s="185">
        <f>E41*F29</f>
        <v>8.2620000000000005</v>
      </c>
      <c r="G41" s="185"/>
      <c r="H41" s="186">
        <f t="shared" ref="H41:H42" si="17">G41*F41</f>
        <v>0</v>
      </c>
      <c r="I41" s="185"/>
      <c r="J41" s="202"/>
      <c r="K41" s="185"/>
      <c r="L41" s="186"/>
      <c r="M41" s="188">
        <f t="shared" ref="M41:M42" si="18">L41+J41+H41</f>
        <v>0</v>
      </c>
    </row>
    <row r="42" spans="1:13" ht="16.5" customHeight="1">
      <c r="A42" s="183"/>
      <c r="B42" s="184"/>
      <c r="C42" s="255" t="s">
        <v>86</v>
      </c>
      <c r="D42" s="156" t="s">
        <v>20</v>
      </c>
      <c r="E42" s="185">
        <v>0.1</v>
      </c>
      <c r="F42" s="185">
        <f>E42*F29</f>
        <v>0.6120000000000001</v>
      </c>
      <c r="G42" s="185"/>
      <c r="H42" s="186">
        <f t="shared" si="17"/>
        <v>0</v>
      </c>
      <c r="I42" s="185"/>
      <c r="J42" s="202"/>
      <c r="K42" s="185"/>
      <c r="L42" s="186"/>
      <c r="M42" s="188">
        <f t="shared" si="18"/>
        <v>0</v>
      </c>
    </row>
    <row r="43" spans="1:13" ht="17.25" customHeight="1">
      <c r="A43" s="183"/>
      <c r="B43" s="254"/>
      <c r="C43" s="255" t="s">
        <v>111</v>
      </c>
      <c r="D43" s="156" t="s">
        <v>12</v>
      </c>
      <c r="E43" s="256">
        <f>(38.9+1.6)/100</f>
        <v>0.40500000000000003</v>
      </c>
      <c r="F43" s="185">
        <f>F29*E43</f>
        <v>2.4786000000000001</v>
      </c>
      <c r="G43" s="185"/>
      <c r="H43" s="186">
        <f t="shared" si="12"/>
        <v>0</v>
      </c>
      <c r="I43" s="185"/>
      <c r="J43" s="187">
        <f t="shared" si="13"/>
        <v>0</v>
      </c>
      <c r="K43" s="185"/>
      <c r="L43" s="185">
        <f t="shared" si="14"/>
        <v>0</v>
      </c>
      <c r="M43" s="188">
        <f t="shared" si="11"/>
        <v>0</v>
      </c>
    </row>
    <row r="44" spans="1:13" ht="47.25" customHeight="1">
      <c r="A44" s="151">
        <v>2</v>
      </c>
      <c r="B44" s="151" t="s">
        <v>122</v>
      </c>
      <c r="C44" s="150" t="s">
        <v>378</v>
      </c>
      <c r="D44" s="151" t="s">
        <v>31</v>
      </c>
      <c r="E44" s="154"/>
      <c r="F44" s="154">
        <f>F29</f>
        <v>6.12</v>
      </c>
      <c r="G44" s="190"/>
      <c r="H44" s="191">
        <f t="shared" si="12"/>
        <v>0</v>
      </c>
      <c r="I44" s="190"/>
      <c r="J44" s="192">
        <f t="shared" si="13"/>
        <v>0</v>
      </c>
      <c r="K44" s="190"/>
      <c r="L44" s="191">
        <f t="shared" si="14"/>
        <v>0</v>
      </c>
      <c r="M44" s="193">
        <f t="shared" si="11"/>
        <v>0</v>
      </c>
    </row>
    <row r="45" spans="1:13" ht="18" customHeight="1">
      <c r="A45" s="183"/>
      <c r="B45" s="254" t="s">
        <v>23</v>
      </c>
      <c r="C45" s="255" t="s">
        <v>10</v>
      </c>
      <c r="D45" s="156" t="s">
        <v>31</v>
      </c>
      <c r="E45" s="256">
        <v>1</v>
      </c>
      <c r="F45" s="185">
        <f>F44*E45</f>
        <v>6.12</v>
      </c>
      <c r="G45" s="185"/>
      <c r="H45" s="186">
        <f t="shared" si="12"/>
        <v>0</v>
      </c>
      <c r="I45" s="185"/>
      <c r="J45" s="187">
        <f t="shared" si="13"/>
        <v>0</v>
      </c>
      <c r="K45" s="185"/>
      <c r="L45" s="185">
        <f t="shared" si="14"/>
        <v>0</v>
      </c>
      <c r="M45" s="188">
        <f t="shared" si="11"/>
        <v>0</v>
      </c>
    </row>
    <row r="46" spans="1:13" ht="16.5" customHeight="1">
      <c r="A46" s="183"/>
      <c r="B46" s="184"/>
      <c r="C46" s="255" t="s">
        <v>377</v>
      </c>
      <c r="D46" s="156" t="s">
        <v>31</v>
      </c>
      <c r="E46" s="185">
        <v>2.2000000000000002</v>
      </c>
      <c r="F46" s="185">
        <f>F44*E46</f>
        <v>13.464000000000002</v>
      </c>
      <c r="G46" s="185"/>
      <c r="H46" s="186">
        <f t="shared" si="12"/>
        <v>0</v>
      </c>
      <c r="I46" s="185"/>
      <c r="J46" s="187">
        <f t="shared" si="13"/>
        <v>0</v>
      </c>
      <c r="K46" s="185"/>
      <c r="L46" s="185">
        <f t="shared" si="14"/>
        <v>0</v>
      </c>
      <c r="M46" s="188">
        <f t="shared" si="11"/>
        <v>0</v>
      </c>
    </row>
    <row r="47" spans="1:13" ht="18" customHeight="1">
      <c r="A47" s="183"/>
      <c r="B47" s="184"/>
      <c r="C47" s="255" t="s">
        <v>141</v>
      </c>
      <c r="D47" s="156" t="s">
        <v>31</v>
      </c>
      <c r="E47" s="185">
        <v>1.1499999999999999</v>
      </c>
      <c r="F47" s="185">
        <f>F44*E47</f>
        <v>7.0379999999999994</v>
      </c>
      <c r="G47" s="185"/>
      <c r="H47" s="186">
        <f t="shared" si="12"/>
        <v>0</v>
      </c>
      <c r="I47" s="185"/>
      <c r="J47" s="187">
        <f t="shared" si="13"/>
        <v>0</v>
      </c>
      <c r="K47" s="185"/>
      <c r="L47" s="185">
        <f t="shared" si="14"/>
        <v>0</v>
      </c>
      <c r="M47" s="188">
        <f t="shared" si="11"/>
        <v>0</v>
      </c>
    </row>
    <row r="48" spans="1:13" ht="52.5" customHeight="1">
      <c r="A48" s="151">
        <v>3</v>
      </c>
      <c r="B48" s="151" t="s">
        <v>23</v>
      </c>
      <c r="C48" s="150" t="s">
        <v>240</v>
      </c>
      <c r="D48" s="151" t="s">
        <v>31</v>
      </c>
      <c r="E48" s="154"/>
      <c r="F48" s="154">
        <v>6.12</v>
      </c>
      <c r="G48" s="190"/>
      <c r="H48" s="191">
        <f t="shared" si="12"/>
        <v>0</v>
      </c>
      <c r="I48" s="190"/>
      <c r="J48" s="192">
        <f t="shared" si="13"/>
        <v>0</v>
      </c>
      <c r="K48" s="190"/>
      <c r="L48" s="191">
        <f t="shared" si="14"/>
        <v>0</v>
      </c>
      <c r="M48" s="193">
        <f t="shared" si="11"/>
        <v>0</v>
      </c>
    </row>
    <row r="49" spans="1:13" ht="18" customHeight="1">
      <c r="A49" s="183"/>
      <c r="B49" s="254" t="s">
        <v>23</v>
      </c>
      <c r="C49" s="255" t="s">
        <v>10</v>
      </c>
      <c r="D49" s="156" t="s">
        <v>31</v>
      </c>
      <c r="E49" s="256">
        <v>1</v>
      </c>
      <c r="F49" s="185">
        <f>F48*E49</f>
        <v>6.12</v>
      </c>
      <c r="G49" s="185"/>
      <c r="H49" s="186">
        <f t="shared" si="12"/>
        <v>0</v>
      </c>
      <c r="I49" s="185"/>
      <c r="J49" s="187">
        <f t="shared" si="13"/>
        <v>0</v>
      </c>
      <c r="K49" s="185"/>
      <c r="L49" s="185">
        <f t="shared" si="14"/>
        <v>0</v>
      </c>
      <c r="M49" s="188">
        <f t="shared" si="11"/>
        <v>0</v>
      </c>
    </row>
    <row r="50" spans="1:13" ht="15" customHeight="1">
      <c r="A50" s="183"/>
      <c r="B50" s="254"/>
      <c r="C50" s="255" t="s">
        <v>33</v>
      </c>
      <c r="D50" s="156" t="s">
        <v>12</v>
      </c>
      <c r="E50" s="256">
        <v>1.2E-2</v>
      </c>
      <c r="F50" s="185">
        <f>F48*E50</f>
        <v>7.3440000000000005E-2</v>
      </c>
      <c r="G50" s="185"/>
      <c r="H50" s="186">
        <f t="shared" si="12"/>
        <v>0</v>
      </c>
      <c r="I50" s="185"/>
      <c r="J50" s="187">
        <f t="shared" si="13"/>
        <v>0</v>
      </c>
      <c r="K50" s="185"/>
      <c r="L50" s="185">
        <f t="shared" si="14"/>
        <v>0</v>
      </c>
      <c r="M50" s="188">
        <f t="shared" si="11"/>
        <v>0</v>
      </c>
    </row>
    <row r="51" spans="1:13" ht="16.5" customHeight="1">
      <c r="A51" s="183"/>
      <c r="B51" s="184"/>
      <c r="C51" s="255" t="s">
        <v>305</v>
      </c>
      <c r="D51" s="156" t="s">
        <v>20</v>
      </c>
      <c r="E51" s="185">
        <v>0.63</v>
      </c>
      <c r="F51" s="185">
        <f>F48*E51</f>
        <v>3.8555999999999999</v>
      </c>
      <c r="G51" s="185"/>
      <c r="H51" s="186">
        <f t="shared" si="12"/>
        <v>0</v>
      </c>
      <c r="I51" s="185"/>
      <c r="J51" s="187">
        <f t="shared" si="13"/>
        <v>0</v>
      </c>
      <c r="K51" s="185"/>
      <c r="L51" s="185">
        <f t="shared" si="14"/>
        <v>0</v>
      </c>
      <c r="M51" s="188">
        <f t="shared" si="11"/>
        <v>0</v>
      </c>
    </row>
    <row r="52" spans="1:13" ht="18" customHeight="1">
      <c r="A52" s="183"/>
      <c r="B52" s="184"/>
      <c r="C52" s="255" t="s">
        <v>123</v>
      </c>
      <c r="D52" s="156" t="s">
        <v>20</v>
      </c>
      <c r="E52" s="185">
        <v>0.37</v>
      </c>
      <c r="F52" s="185">
        <f>F48*E52</f>
        <v>2.2644000000000002</v>
      </c>
      <c r="G52" s="185"/>
      <c r="H52" s="186">
        <f t="shared" si="12"/>
        <v>0</v>
      </c>
      <c r="I52" s="185"/>
      <c r="J52" s="187">
        <f t="shared" si="13"/>
        <v>0</v>
      </c>
      <c r="K52" s="185"/>
      <c r="L52" s="185">
        <f t="shared" si="14"/>
        <v>0</v>
      </c>
      <c r="M52" s="188">
        <f t="shared" si="11"/>
        <v>0</v>
      </c>
    </row>
    <row r="53" spans="1:13" ht="17.25" customHeight="1">
      <c r="A53" s="183"/>
      <c r="B53" s="184"/>
      <c r="C53" s="255" t="s">
        <v>124</v>
      </c>
      <c r="D53" s="156" t="s">
        <v>77</v>
      </c>
      <c r="E53" s="185">
        <v>1.7</v>
      </c>
      <c r="F53" s="185">
        <f>F48*E53</f>
        <v>10.404</v>
      </c>
      <c r="G53" s="185"/>
      <c r="H53" s="186">
        <f t="shared" si="12"/>
        <v>0</v>
      </c>
      <c r="I53" s="185"/>
      <c r="J53" s="187">
        <f t="shared" si="13"/>
        <v>0</v>
      </c>
      <c r="K53" s="185"/>
      <c r="L53" s="185">
        <f t="shared" si="14"/>
        <v>0</v>
      </c>
      <c r="M53" s="188">
        <f t="shared" si="11"/>
        <v>0</v>
      </c>
    </row>
    <row r="54" spans="1:13" ht="14.25" customHeight="1">
      <c r="A54" s="183"/>
      <c r="B54" s="254"/>
      <c r="C54" s="255" t="s">
        <v>32</v>
      </c>
      <c r="D54" s="156" t="s">
        <v>12</v>
      </c>
      <c r="E54" s="256">
        <v>1.6E-2</v>
      </c>
      <c r="F54" s="185">
        <f>F48*E54</f>
        <v>9.7920000000000007E-2</v>
      </c>
      <c r="G54" s="185"/>
      <c r="H54" s="186">
        <f>G54*F54</f>
        <v>0</v>
      </c>
      <c r="I54" s="185"/>
      <c r="J54" s="187">
        <f>F54*I54</f>
        <v>0</v>
      </c>
      <c r="K54" s="185"/>
      <c r="L54" s="185">
        <f>K54*F54</f>
        <v>0</v>
      </c>
      <c r="M54" s="188">
        <f>L54+J54+H54</f>
        <v>0</v>
      </c>
    </row>
    <row r="55" spans="1:13" ht="22.5" customHeight="1">
      <c r="A55" s="132"/>
      <c r="B55" s="324"/>
      <c r="C55" s="325" t="s">
        <v>98</v>
      </c>
      <c r="D55" s="135"/>
      <c r="E55" s="138"/>
      <c r="F55" s="138"/>
      <c r="G55" s="138"/>
      <c r="H55" s="326">
        <f>SUM(H29:H54)</f>
        <v>0</v>
      </c>
      <c r="I55" s="138"/>
      <c r="J55" s="326">
        <f>SUM(J29:J54)</f>
        <v>0</v>
      </c>
      <c r="K55" s="138"/>
      <c r="L55" s="326">
        <f>SUM(L29:L54)</f>
        <v>0</v>
      </c>
      <c r="M55" s="326">
        <f>SUM(M29:M54)</f>
        <v>0</v>
      </c>
    </row>
    <row r="56" spans="1:13" ht="40.5" customHeight="1">
      <c r="A56" s="320"/>
      <c r="B56" s="321"/>
      <c r="C56" s="322" t="s">
        <v>374</v>
      </c>
      <c r="D56" s="321"/>
      <c r="E56" s="323"/>
      <c r="F56" s="323"/>
      <c r="G56" s="323"/>
      <c r="H56" s="323"/>
      <c r="I56" s="323"/>
      <c r="J56" s="323"/>
      <c r="K56" s="323"/>
      <c r="L56" s="323"/>
      <c r="M56" s="323">
        <f t="shared" ref="M56" si="19">L56+J56+H56</f>
        <v>0</v>
      </c>
    </row>
    <row r="57" spans="1:13" ht="35.25" customHeight="1">
      <c r="A57" s="151">
        <v>1</v>
      </c>
      <c r="B57" s="151" t="s">
        <v>116</v>
      </c>
      <c r="C57" s="150" t="s">
        <v>241</v>
      </c>
      <c r="D57" s="151" t="s">
        <v>31</v>
      </c>
      <c r="E57" s="154"/>
      <c r="F57" s="154">
        <v>30.8</v>
      </c>
      <c r="G57" s="190"/>
      <c r="H57" s="191">
        <f t="shared" si="12"/>
        <v>0</v>
      </c>
      <c r="I57" s="190"/>
      <c r="J57" s="192">
        <f t="shared" si="13"/>
        <v>0</v>
      </c>
      <c r="K57" s="190"/>
      <c r="L57" s="191">
        <f t="shared" si="14"/>
        <v>0</v>
      </c>
      <c r="M57" s="193">
        <f t="shared" ref="M57:M77" si="20">L57+J57+H57</f>
        <v>0</v>
      </c>
    </row>
    <row r="58" spans="1:13" ht="16.5" customHeight="1">
      <c r="A58" s="183"/>
      <c r="B58" s="254" t="s">
        <v>23</v>
      </c>
      <c r="C58" s="157" t="s">
        <v>10</v>
      </c>
      <c r="D58" s="156" t="s">
        <v>31</v>
      </c>
      <c r="E58" s="258">
        <v>1</v>
      </c>
      <c r="F58" s="146">
        <f>F57*E58</f>
        <v>30.8</v>
      </c>
      <c r="G58" s="146"/>
      <c r="H58" s="194">
        <f t="shared" si="12"/>
        <v>0</v>
      </c>
      <c r="I58" s="146"/>
      <c r="J58" s="195">
        <f t="shared" si="13"/>
        <v>0</v>
      </c>
      <c r="K58" s="146"/>
      <c r="L58" s="146">
        <f t="shared" si="14"/>
        <v>0</v>
      </c>
      <c r="M58" s="196">
        <f t="shared" si="20"/>
        <v>0</v>
      </c>
    </row>
    <row r="59" spans="1:13" ht="16.5" customHeight="1">
      <c r="A59" s="183"/>
      <c r="B59" s="259"/>
      <c r="C59" s="157" t="s">
        <v>117</v>
      </c>
      <c r="D59" s="156" t="s">
        <v>30</v>
      </c>
      <c r="E59" s="258">
        <v>4.1000000000000002E-2</v>
      </c>
      <c r="F59" s="146">
        <f>F57*E59</f>
        <v>1.2628000000000001</v>
      </c>
      <c r="G59" s="146"/>
      <c r="H59" s="194">
        <f t="shared" si="12"/>
        <v>0</v>
      </c>
      <c r="I59" s="146"/>
      <c r="J59" s="195">
        <f t="shared" si="13"/>
        <v>0</v>
      </c>
      <c r="K59" s="146"/>
      <c r="L59" s="146">
        <f t="shared" si="14"/>
        <v>0</v>
      </c>
      <c r="M59" s="196">
        <f t="shared" si="20"/>
        <v>0</v>
      </c>
    </row>
    <row r="60" spans="1:13" ht="15.75" customHeight="1">
      <c r="A60" s="183"/>
      <c r="B60" s="259"/>
      <c r="C60" s="157" t="s">
        <v>33</v>
      </c>
      <c r="D60" s="156" t="s">
        <v>12</v>
      </c>
      <c r="E60" s="258">
        <v>2.7E-2</v>
      </c>
      <c r="F60" s="146">
        <f>F57*E60</f>
        <v>0.83160000000000001</v>
      </c>
      <c r="G60" s="146"/>
      <c r="H60" s="194">
        <f t="shared" si="12"/>
        <v>0</v>
      </c>
      <c r="I60" s="146"/>
      <c r="J60" s="195">
        <f t="shared" si="13"/>
        <v>0</v>
      </c>
      <c r="K60" s="146"/>
      <c r="L60" s="146">
        <f t="shared" si="14"/>
        <v>0</v>
      </c>
      <c r="M60" s="196">
        <f t="shared" si="20"/>
        <v>0</v>
      </c>
    </row>
    <row r="61" spans="1:13" ht="30.75" customHeight="1">
      <c r="A61" s="183"/>
      <c r="B61" s="104"/>
      <c r="C61" s="157" t="s">
        <v>381</v>
      </c>
      <c r="D61" s="156" t="s">
        <v>15</v>
      </c>
      <c r="E61" s="258">
        <v>3.4000000000000002E-2</v>
      </c>
      <c r="F61" s="146">
        <f>F57*E61</f>
        <v>1.0472000000000001</v>
      </c>
      <c r="G61" s="146"/>
      <c r="H61" s="194">
        <f t="shared" si="12"/>
        <v>0</v>
      </c>
      <c r="I61" s="146"/>
      <c r="J61" s="195">
        <f t="shared" si="13"/>
        <v>0</v>
      </c>
      <c r="K61" s="146"/>
      <c r="L61" s="146">
        <f t="shared" si="14"/>
        <v>0</v>
      </c>
      <c r="M61" s="196">
        <f t="shared" si="20"/>
        <v>0</v>
      </c>
    </row>
    <row r="62" spans="1:13" ht="16.5" customHeight="1">
      <c r="A62" s="183"/>
      <c r="B62" s="259"/>
      <c r="C62" s="157" t="s">
        <v>118</v>
      </c>
      <c r="D62" s="156" t="s">
        <v>31</v>
      </c>
      <c r="E62" s="258">
        <v>2.58E-2</v>
      </c>
      <c r="F62" s="146">
        <f>F57*E62</f>
        <v>0.79464000000000001</v>
      </c>
      <c r="G62" s="146"/>
      <c r="H62" s="194">
        <f t="shared" si="12"/>
        <v>0</v>
      </c>
      <c r="I62" s="146"/>
      <c r="J62" s="195">
        <f t="shared" si="13"/>
        <v>0</v>
      </c>
      <c r="K62" s="146"/>
      <c r="L62" s="146">
        <f t="shared" si="14"/>
        <v>0</v>
      </c>
      <c r="M62" s="196">
        <f t="shared" si="20"/>
        <v>0</v>
      </c>
    </row>
    <row r="63" spans="1:13" ht="15" customHeight="1">
      <c r="A63" s="198"/>
      <c r="B63" s="166"/>
      <c r="C63" s="167" t="s">
        <v>32</v>
      </c>
      <c r="D63" s="166" t="s">
        <v>12</v>
      </c>
      <c r="E63" s="260">
        <v>3.0000000000000001E-3</v>
      </c>
      <c r="F63" s="148">
        <f>F57*E63</f>
        <v>9.240000000000001E-2</v>
      </c>
      <c r="G63" s="148"/>
      <c r="H63" s="199">
        <f t="shared" si="12"/>
        <v>0</v>
      </c>
      <c r="I63" s="148"/>
      <c r="J63" s="200">
        <f t="shared" si="13"/>
        <v>0</v>
      </c>
      <c r="K63" s="148"/>
      <c r="L63" s="148">
        <f t="shared" si="14"/>
        <v>0</v>
      </c>
      <c r="M63" s="201">
        <f t="shared" si="20"/>
        <v>0</v>
      </c>
    </row>
    <row r="64" spans="1:13" ht="39.75" customHeight="1">
      <c r="A64" s="151">
        <v>2</v>
      </c>
      <c r="B64" s="151" t="s">
        <v>116</v>
      </c>
      <c r="C64" s="150" t="s">
        <v>379</v>
      </c>
      <c r="D64" s="151" t="s">
        <v>31</v>
      </c>
      <c r="E64" s="154"/>
      <c r="F64" s="154">
        <v>2.8</v>
      </c>
      <c r="G64" s="190"/>
      <c r="H64" s="191">
        <f t="shared" ref="H64:H70" si="21">G64*F64</f>
        <v>0</v>
      </c>
      <c r="I64" s="190"/>
      <c r="J64" s="192">
        <f t="shared" ref="J64:J70" si="22">F64*I64</f>
        <v>0</v>
      </c>
      <c r="K64" s="190"/>
      <c r="L64" s="191">
        <f t="shared" ref="L64:L70" si="23">K64*F64</f>
        <v>0</v>
      </c>
      <c r="M64" s="193">
        <f t="shared" ref="M64:M70" si="24">L64+J64+H64</f>
        <v>0</v>
      </c>
    </row>
    <row r="65" spans="1:17" ht="16.5" customHeight="1">
      <c r="A65" s="183"/>
      <c r="B65" s="254" t="s">
        <v>23</v>
      </c>
      <c r="C65" s="157" t="s">
        <v>10</v>
      </c>
      <c r="D65" s="156" t="s">
        <v>31</v>
      </c>
      <c r="E65" s="258">
        <v>1</v>
      </c>
      <c r="F65" s="146">
        <f>F64*E65</f>
        <v>2.8</v>
      </c>
      <c r="G65" s="146"/>
      <c r="H65" s="194">
        <f t="shared" si="21"/>
        <v>0</v>
      </c>
      <c r="I65" s="146"/>
      <c r="J65" s="195">
        <f t="shared" si="22"/>
        <v>0</v>
      </c>
      <c r="K65" s="146"/>
      <c r="L65" s="146">
        <f t="shared" si="23"/>
        <v>0</v>
      </c>
      <c r="M65" s="196">
        <f t="shared" si="24"/>
        <v>0</v>
      </c>
    </row>
    <row r="66" spans="1:17" ht="16.5" customHeight="1">
      <c r="A66" s="183"/>
      <c r="B66" s="259"/>
      <c r="C66" s="157" t="s">
        <v>117</v>
      </c>
      <c r="D66" s="156" t="s">
        <v>30</v>
      </c>
      <c r="E66" s="258">
        <v>4.1000000000000002E-2</v>
      </c>
      <c r="F66" s="146">
        <f>F64*E66</f>
        <v>0.1148</v>
      </c>
      <c r="G66" s="146"/>
      <c r="H66" s="194">
        <f t="shared" si="21"/>
        <v>0</v>
      </c>
      <c r="I66" s="146"/>
      <c r="J66" s="195">
        <f t="shared" si="22"/>
        <v>0</v>
      </c>
      <c r="K66" s="146"/>
      <c r="L66" s="146">
        <f t="shared" si="23"/>
        <v>0</v>
      </c>
      <c r="M66" s="196">
        <f t="shared" si="24"/>
        <v>0</v>
      </c>
    </row>
    <row r="67" spans="1:17" ht="15.75" customHeight="1">
      <c r="A67" s="183"/>
      <c r="B67" s="259"/>
      <c r="C67" s="157" t="s">
        <v>33</v>
      </c>
      <c r="D67" s="156" t="s">
        <v>12</v>
      </c>
      <c r="E67" s="258">
        <v>2.7E-2</v>
      </c>
      <c r="F67" s="146">
        <f>F64*E67</f>
        <v>7.5600000000000001E-2</v>
      </c>
      <c r="G67" s="146"/>
      <c r="H67" s="194">
        <f t="shared" si="21"/>
        <v>0</v>
      </c>
      <c r="I67" s="146"/>
      <c r="J67" s="195">
        <f t="shared" si="22"/>
        <v>0</v>
      </c>
      <c r="K67" s="146"/>
      <c r="L67" s="146">
        <f t="shared" si="23"/>
        <v>0</v>
      </c>
      <c r="M67" s="196">
        <f t="shared" si="24"/>
        <v>0</v>
      </c>
    </row>
    <row r="68" spans="1:17" ht="30.75" customHeight="1">
      <c r="A68" s="183"/>
      <c r="B68" s="104"/>
      <c r="C68" s="157" t="s">
        <v>381</v>
      </c>
      <c r="D68" s="156" t="s">
        <v>15</v>
      </c>
      <c r="E68" s="258">
        <v>3.4000000000000002E-2</v>
      </c>
      <c r="F68" s="146">
        <f>F64*E68</f>
        <v>9.5200000000000007E-2</v>
      </c>
      <c r="G68" s="146"/>
      <c r="H68" s="194">
        <f t="shared" si="21"/>
        <v>0</v>
      </c>
      <c r="I68" s="146"/>
      <c r="J68" s="195">
        <f t="shared" si="22"/>
        <v>0</v>
      </c>
      <c r="K68" s="146"/>
      <c r="L68" s="146">
        <f t="shared" si="23"/>
        <v>0</v>
      </c>
      <c r="M68" s="196">
        <f t="shared" si="24"/>
        <v>0</v>
      </c>
    </row>
    <row r="69" spans="1:17" ht="16.5" customHeight="1">
      <c r="A69" s="183"/>
      <c r="B69" s="259"/>
      <c r="C69" s="157" t="s">
        <v>118</v>
      </c>
      <c r="D69" s="156" t="s">
        <v>31</v>
      </c>
      <c r="E69" s="258">
        <v>2.58E-2</v>
      </c>
      <c r="F69" s="146">
        <f>F64*E69</f>
        <v>7.2239999999999999E-2</v>
      </c>
      <c r="G69" s="146"/>
      <c r="H69" s="194">
        <f t="shared" si="21"/>
        <v>0</v>
      </c>
      <c r="I69" s="146"/>
      <c r="J69" s="195">
        <f t="shared" si="22"/>
        <v>0</v>
      </c>
      <c r="K69" s="146"/>
      <c r="L69" s="146">
        <f t="shared" si="23"/>
        <v>0</v>
      </c>
      <c r="M69" s="196">
        <f t="shared" si="24"/>
        <v>0</v>
      </c>
    </row>
    <row r="70" spans="1:17" ht="15" customHeight="1">
      <c r="A70" s="198"/>
      <c r="B70" s="166"/>
      <c r="C70" s="167" t="s">
        <v>32</v>
      </c>
      <c r="D70" s="166" t="s">
        <v>12</v>
      </c>
      <c r="E70" s="260">
        <v>3.0000000000000001E-3</v>
      </c>
      <c r="F70" s="148">
        <f>F64*E70</f>
        <v>8.3999999999999995E-3</v>
      </c>
      <c r="G70" s="148"/>
      <c r="H70" s="199">
        <f t="shared" si="21"/>
        <v>0</v>
      </c>
      <c r="I70" s="148"/>
      <c r="J70" s="200">
        <f t="shared" si="22"/>
        <v>0</v>
      </c>
      <c r="K70" s="148"/>
      <c r="L70" s="148">
        <f t="shared" si="23"/>
        <v>0</v>
      </c>
      <c r="M70" s="201">
        <f t="shared" si="24"/>
        <v>0</v>
      </c>
    </row>
    <row r="71" spans="1:17" s="222" customFormat="1" ht="45" customHeight="1">
      <c r="A71" s="219">
        <v>3</v>
      </c>
      <c r="B71" s="263" t="s">
        <v>119</v>
      </c>
      <c r="C71" s="220" t="s">
        <v>380</v>
      </c>
      <c r="D71" s="264" t="s">
        <v>31</v>
      </c>
      <c r="E71" s="265"/>
      <c r="F71" s="266">
        <f>F64+F57</f>
        <v>33.6</v>
      </c>
      <c r="G71" s="267"/>
      <c r="H71" s="191">
        <f t="shared" si="12"/>
        <v>0</v>
      </c>
      <c r="I71" s="267"/>
      <c r="J71" s="192">
        <f t="shared" si="13"/>
        <v>0</v>
      </c>
      <c r="K71" s="265"/>
      <c r="L71" s="191">
        <f t="shared" si="14"/>
        <v>0</v>
      </c>
      <c r="M71" s="193">
        <f t="shared" si="20"/>
        <v>0</v>
      </c>
      <c r="N71" s="850"/>
    </row>
    <row r="72" spans="1:17" s="222" customFormat="1" ht="18" customHeight="1">
      <c r="A72" s="237"/>
      <c r="B72" s="254" t="s">
        <v>23</v>
      </c>
      <c r="C72" s="261" t="s">
        <v>79</v>
      </c>
      <c r="D72" s="223" t="s">
        <v>31</v>
      </c>
      <c r="E72" s="196">
        <v>1</v>
      </c>
      <c r="F72" s="195">
        <f>F71*E72</f>
        <v>33.6</v>
      </c>
      <c r="G72" s="196"/>
      <c r="H72" s="194">
        <f t="shared" si="12"/>
        <v>0</v>
      </c>
      <c r="I72" s="228"/>
      <c r="J72" s="195">
        <f t="shared" si="13"/>
        <v>0</v>
      </c>
      <c r="K72" s="228"/>
      <c r="L72" s="146">
        <f t="shared" si="14"/>
        <v>0</v>
      </c>
      <c r="M72" s="196">
        <f t="shared" si="20"/>
        <v>0</v>
      </c>
      <c r="N72" s="850"/>
    </row>
    <row r="73" spans="1:17" s="222" customFormat="1" ht="16.5" customHeight="1">
      <c r="A73" s="237"/>
      <c r="B73" s="227"/>
      <c r="C73" s="261" t="s">
        <v>18</v>
      </c>
      <c r="D73" s="227" t="s">
        <v>12</v>
      </c>
      <c r="E73" s="225">
        <v>3.1E-2</v>
      </c>
      <c r="F73" s="262">
        <f>F71*E73</f>
        <v>1.0416000000000001</v>
      </c>
      <c r="G73" s="228"/>
      <c r="H73" s="194">
        <f t="shared" si="12"/>
        <v>0</v>
      </c>
      <c r="I73" s="228"/>
      <c r="J73" s="195">
        <f t="shared" si="13"/>
        <v>0</v>
      </c>
      <c r="K73" s="196"/>
      <c r="L73" s="146">
        <f t="shared" si="14"/>
        <v>0</v>
      </c>
      <c r="M73" s="196">
        <f t="shared" si="20"/>
        <v>0</v>
      </c>
      <c r="N73" s="850"/>
    </row>
    <row r="74" spans="1:17" s="222" customFormat="1" ht="16.5" customHeight="1">
      <c r="A74" s="237"/>
      <c r="B74" s="159"/>
      <c r="C74" s="261" t="s">
        <v>89</v>
      </c>
      <c r="D74" s="227" t="s">
        <v>20</v>
      </c>
      <c r="E74" s="196">
        <v>7</v>
      </c>
      <c r="F74" s="195">
        <f>F71*E74</f>
        <v>235.20000000000002</v>
      </c>
      <c r="G74" s="228"/>
      <c r="H74" s="194">
        <f t="shared" si="12"/>
        <v>0</v>
      </c>
      <c r="I74" s="196"/>
      <c r="J74" s="195">
        <f t="shared" si="13"/>
        <v>0</v>
      </c>
      <c r="K74" s="228"/>
      <c r="L74" s="146">
        <f t="shared" si="14"/>
        <v>0</v>
      </c>
      <c r="M74" s="196">
        <f t="shared" si="20"/>
        <v>0</v>
      </c>
      <c r="N74" s="850"/>
    </row>
    <row r="75" spans="1:17" s="222" customFormat="1" ht="16.5" customHeight="1">
      <c r="A75" s="237"/>
      <c r="B75" s="159"/>
      <c r="C75" s="261" t="s">
        <v>120</v>
      </c>
      <c r="D75" s="227" t="s">
        <v>121</v>
      </c>
      <c r="E75" s="196">
        <v>1.1000000000000001</v>
      </c>
      <c r="F75" s="195">
        <f>F71*E75</f>
        <v>36.960000000000008</v>
      </c>
      <c r="G75" s="196"/>
      <c r="H75" s="194">
        <f t="shared" si="12"/>
        <v>0</v>
      </c>
      <c r="I75" s="196"/>
      <c r="J75" s="195">
        <f t="shared" si="13"/>
        <v>0</v>
      </c>
      <c r="K75" s="228"/>
      <c r="L75" s="146">
        <f t="shared" si="14"/>
        <v>0</v>
      </c>
      <c r="M75" s="196">
        <f t="shared" si="20"/>
        <v>0</v>
      </c>
      <c r="N75" s="850"/>
    </row>
    <row r="76" spans="1:17" s="222" customFormat="1" ht="16.5" customHeight="1">
      <c r="A76" s="237"/>
      <c r="B76" s="159"/>
      <c r="C76" s="261" t="s">
        <v>391</v>
      </c>
      <c r="D76" s="227" t="s">
        <v>77</v>
      </c>
      <c r="E76" s="251" t="s">
        <v>35</v>
      </c>
      <c r="F76" s="195">
        <v>17</v>
      </c>
      <c r="G76" s="196"/>
      <c r="H76" s="194">
        <f t="shared" ref="H76" si="25">G76*F76</f>
        <v>0</v>
      </c>
      <c r="I76" s="196"/>
      <c r="J76" s="195">
        <f t="shared" ref="J76" si="26">F76*I76</f>
        <v>0</v>
      </c>
      <c r="K76" s="228"/>
      <c r="L76" s="146">
        <f t="shared" ref="L76" si="27">K76*F76</f>
        <v>0</v>
      </c>
      <c r="M76" s="196">
        <f t="shared" ref="M76" si="28">L76+J76+H76</f>
        <v>0</v>
      </c>
      <c r="N76" s="850"/>
    </row>
    <row r="77" spans="1:17" s="222" customFormat="1" ht="15.75" customHeight="1">
      <c r="A77" s="237"/>
      <c r="B77" s="237"/>
      <c r="C77" s="261" t="s">
        <v>17</v>
      </c>
      <c r="D77" s="223" t="s">
        <v>12</v>
      </c>
      <c r="E77" s="225">
        <v>7.0000000000000001E-3</v>
      </c>
      <c r="F77" s="252">
        <f>F71*E77</f>
        <v>0.23520000000000002</v>
      </c>
      <c r="G77" s="228"/>
      <c r="H77" s="194">
        <f t="shared" si="12"/>
        <v>0</v>
      </c>
      <c r="I77" s="196"/>
      <c r="J77" s="195">
        <f t="shared" si="13"/>
        <v>0</v>
      </c>
      <c r="K77" s="228"/>
      <c r="L77" s="146">
        <f t="shared" si="14"/>
        <v>0</v>
      </c>
      <c r="M77" s="196">
        <f t="shared" si="20"/>
        <v>0</v>
      </c>
      <c r="N77" s="850"/>
    </row>
    <row r="78" spans="1:17" ht="21" customHeight="1">
      <c r="A78" s="132"/>
      <c r="B78" s="324"/>
      <c r="C78" s="325" t="s">
        <v>112</v>
      </c>
      <c r="D78" s="135"/>
      <c r="E78" s="138"/>
      <c r="F78" s="138"/>
      <c r="G78" s="138"/>
      <c r="H78" s="326">
        <f>SUM(H57:H77)</f>
        <v>0</v>
      </c>
      <c r="I78" s="138"/>
      <c r="J78" s="326">
        <f>SUM(J57:J77)</f>
        <v>0</v>
      </c>
      <c r="K78" s="138"/>
      <c r="L78" s="326">
        <f>SUM(L57:L77)</f>
        <v>0</v>
      </c>
      <c r="M78" s="326">
        <f>SUM(M57:M77)</f>
        <v>0</v>
      </c>
    </row>
    <row r="79" spans="1:17" ht="26.25" customHeight="1">
      <c r="A79" s="320"/>
      <c r="B79" s="321"/>
      <c r="C79" s="322" t="s">
        <v>375</v>
      </c>
      <c r="D79" s="321"/>
      <c r="E79" s="323"/>
      <c r="F79" s="323"/>
      <c r="G79" s="323"/>
      <c r="H79" s="323"/>
      <c r="I79" s="323"/>
      <c r="J79" s="323"/>
      <c r="K79" s="323"/>
      <c r="L79" s="323"/>
      <c r="M79" s="323">
        <f t="shared" ref="M79" si="29">L79+J79+H79</f>
        <v>0</v>
      </c>
      <c r="Q79" s="1" t="s">
        <v>311</v>
      </c>
    </row>
    <row r="80" spans="1:17" ht="55.5" customHeight="1">
      <c r="A80" s="151">
        <v>1</v>
      </c>
      <c r="B80" s="263" t="s">
        <v>125</v>
      </c>
      <c r="C80" s="150" t="s">
        <v>382</v>
      </c>
      <c r="D80" s="151" t="s">
        <v>31</v>
      </c>
      <c r="E80" s="154"/>
      <c r="F80" s="154">
        <v>0.6</v>
      </c>
      <c r="G80" s="190"/>
      <c r="H80" s="191">
        <f t="shared" ref="H80:H88" si="30">G80*F80</f>
        <v>0</v>
      </c>
      <c r="I80" s="190"/>
      <c r="J80" s="192">
        <f t="shared" ref="J80:J88" si="31">F80*I80</f>
        <v>0</v>
      </c>
      <c r="K80" s="190"/>
      <c r="L80" s="191">
        <f t="shared" ref="L80:L88" si="32">K80*F80</f>
        <v>0</v>
      </c>
      <c r="M80" s="193">
        <f t="shared" ref="M80:M88" si="33">L80+J80+H80</f>
        <v>0</v>
      </c>
    </row>
    <row r="81" spans="1:13" ht="16.5" customHeight="1">
      <c r="A81" s="183"/>
      <c r="B81" s="159" t="s">
        <v>23</v>
      </c>
      <c r="C81" s="157" t="s">
        <v>10</v>
      </c>
      <c r="D81" s="156" t="s">
        <v>31</v>
      </c>
      <c r="E81" s="146">
        <v>1</v>
      </c>
      <c r="F81" s="146">
        <f>E81*F80</f>
        <v>0.6</v>
      </c>
      <c r="G81" s="146"/>
      <c r="H81" s="194">
        <f t="shared" si="30"/>
        <v>0</v>
      </c>
      <c r="I81" s="146"/>
      <c r="J81" s="195">
        <f t="shared" si="31"/>
        <v>0</v>
      </c>
      <c r="K81" s="146"/>
      <c r="L81" s="146">
        <f t="shared" si="32"/>
        <v>0</v>
      </c>
      <c r="M81" s="196">
        <f t="shared" si="33"/>
        <v>0</v>
      </c>
    </row>
    <row r="82" spans="1:13" ht="16.5" customHeight="1">
      <c r="A82" s="183"/>
      <c r="B82" s="156"/>
      <c r="C82" s="157" t="s">
        <v>33</v>
      </c>
      <c r="D82" s="156" t="s">
        <v>12</v>
      </c>
      <c r="E82" s="146">
        <v>0.13</v>
      </c>
      <c r="F82" s="146">
        <f>E82*F80</f>
        <v>7.8E-2</v>
      </c>
      <c r="G82" s="146"/>
      <c r="H82" s="194">
        <f t="shared" si="30"/>
        <v>0</v>
      </c>
      <c r="I82" s="146"/>
      <c r="J82" s="195">
        <f t="shared" si="31"/>
        <v>0</v>
      </c>
      <c r="K82" s="146"/>
      <c r="L82" s="146">
        <f t="shared" si="32"/>
        <v>0</v>
      </c>
      <c r="M82" s="196">
        <f t="shared" si="33"/>
        <v>0</v>
      </c>
    </row>
    <row r="83" spans="1:13" ht="47.25" customHeight="1">
      <c r="A83" s="183"/>
      <c r="B83" s="159"/>
      <c r="C83" s="157" t="s">
        <v>383</v>
      </c>
      <c r="D83" s="156" t="s">
        <v>31</v>
      </c>
      <c r="E83" s="146">
        <v>1</v>
      </c>
      <c r="F83" s="146">
        <f>E83*F80</f>
        <v>0.6</v>
      </c>
      <c r="G83" s="146"/>
      <c r="H83" s="194">
        <f t="shared" si="30"/>
        <v>0</v>
      </c>
      <c r="I83" s="146"/>
      <c r="J83" s="195">
        <f t="shared" si="31"/>
        <v>0</v>
      </c>
      <c r="K83" s="146"/>
      <c r="L83" s="146">
        <f t="shared" si="32"/>
        <v>0</v>
      </c>
      <c r="M83" s="196">
        <f t="shared" si="33"/>
        <v>0</v>
      </c>
    </row>
    <row r="84" spans="1:13" ht="19.5" customHeight="1">
      <c r="A84" s="183"/>
      <c r="B84" s="159"/>
      <c r="C84" s="157" t="s">
        <v>312</v>
      </c>
      <c r="D84" s="156" t="s">
        <v>82</v>
      </c>
      <c r="E84" s="194" t="s">
        <v>35</v>
      </c>
      <c r="F84" s="146">
        <v>2</v>
      </c>
      <c r="G84" s="146"/>
      <c r="H84" s="194">
        <f t="shared" si="30"/>
        <v>0</v>
      </c>
      <c r="I84" s="146"/>
      <c r="J84" s="195">
        <f t="shared" si="31"/>
        <v>0</v>
      </c>
      <c r="K84" s="146"/>
      <c r="L84" s="146">
        <f t="shared" si="32"/>
        <v>0</v>
      </c>
      <c r="M84" s="196">
        <f t="shared" si="33"/>
        <v>0</v>
      </c>
    </row>
    <row r="85" spans="1:13" ht="19.5" customHeight="1">
      <c r="A85" s="183"/>
      <c r="B85" s="159"/>
      <c r="C85" s="157" t="s">
        <v>386</v>
      </c>
      <c r="D85" s="156" t="s">
        <v>31</v>
      </c>
      <c r="E85" s="194">
        <v>1</v>
      </c>
      <c r="F85" s="146">
        <f>E85*F80</f>
        <v>0.6</v>
      </c>
      <c r="G85" s="146"/>
      <c r="H85" s="194">
        <f t="shared" ref="H85" si="34">G85*F85</f>
        <v>0</v>
      </c>
      <c r="I85" s="146"/>
      <c r="J85" s="195">
        <f t="shared" ref="J85" si="35">F85*I85</f>
        <v>0</v>
      </c>
      <c r="K85" s="146"/>
      <c r="L85" s="146">
        <f t="shared" ref="L85" si="36">K85*F85</f>
        <v>0</v>
      </c>
      <c r="M85" s="196">
        <f t="shared" ref="M85" si="37">L85+J85+H85</f>
        <v>0</v>
      </c>
    </row>
    <row r="86" spans="1:13" ht="33.75" customHeight="1">
      <c r="A86" s="183"/>
      <c r="B86" s="159"/>
      <c r="C86" s="157" t="s">
        <v>126</v>
      </c>
      <c r="D86" s="156" t="s">
        <v>82</v>
      </c>
      <c r="E86" s="194" t="s">
        <v>35</v>
      </c>
      <c r="F86" s="215">
        <v>16</v>
      </c>
      <c r="G86" s="146"/>
      <c r="H86" s="194">
        <f t="shared" si="30"/>
        <v>0</v>
      </c>
      <c r="I86" s="146"/>
      <c r="J86" s="195">
        <f t="shared" si="31"/>
        <v>0</v>
      </c>
      <c r="K86" s="146"/>
      <c r="L86" s="146">
        <f t="shared" si="32"/>
        <v>0</v>
      </c>
      <c r="M86" s="196">
        <f t="shared" si="33"/>
        <v>0</v>
      </c>
    </row>
    <row r="87" spans="1:13" ht="16.5" customHeight="1">
      <c r="A87" s="183"/>
      <c r="B87" s="159"/>
      <c r="C87" s="224" t="s">
        <v>127</v>
      </c>
      <c r="D87" s="156" t="s">
        <v>128</v>
      </c>
      <c r="E87" s="194" t="s">
        <v>35</v>
      </c>
      <c r="F87" s="146">
        <v>1</v>
      </c>
      <c r="G87" s="146"/>
      <c r="H87" s="194">
        <f t="shared" si="30"/>
        <v>0</v>
      </c>
      <c r="I87" s="146"/>
      <c r="J87" s="195">
        <f t="shared" si="31"/>
        <v>0</v>
      </c>
      <c r="K87" s="146"/>
      <c r="L87" s="146">
        <f t="shared" si="32"/>
        <v>0</v>
      </c>
      <c r="M87" s="196">
        <f t="shared" si="33"/>
        <v>0</v>
      </c>
    </row>
    <row r="88" spans="1:13" ht="17.25" customHeight="1">
      <c r="A88" s="183"/>
      <c r="B88" s="156"/>
      <c r="C88" s="224" t="s">
        <v>17</v>
      </c>
      <c r="D88" s="156" t="s">
        <v>12</v>
      </c>
      <c r="E88" s="270">
        <v>2.06E-2</v>
      </c>
      <c r="F88" s="146">
        <f>E88*F80</f>
        <v>1.2359999999999999E-2</v>
      </c>
      <c r="G88" s="146"/>
      <c r="H88" s="194">
        <f t="shared" si="30"/>
        <v>0</v>
      </c>
      <c r="I88" s="146"/>
      <c r="J88" s="195">
        <f t="shared" si="31"/>
        <v>0</v>
      </c>
      <c r="K88" s="146"/>
      <c r="L88" s="146">
        <f t="shared" si="32"/>
        <v>0</v>
      </c>
      <c r="M88" s="196">
        <f t="shared" si="33"/>
        <v>0</v>
      </c>
    </row>
    <row r="89" spans="1:13" ht="51.75" customHeight="1">
      <c r="A89" s="151">
        <v>2</v>
      </c>
      <c r="B89" s="263" t="s">
        <v>125</v>
      </c>
      <c r="C89" s="150" t="s">
        <v>384</v>
      </c>
      <c r="D89" s="151" t="s">
        <v>31</v>
      </c>
      <c r="E89" s="154"/>
      <c r="F89" s="154">
        <v>3.6</v>
      </c>
      <c r="G89" s="190"/>
      <c r="H89" s="191">
        <f t="shared" ref="H89:H95" si="38">G89*F89</f>
        <v>0</v>
      </c>
      <c r="I89" s="190"/>
      <c r="J89" s="192">
        <f t="shared" ref="J89:J95" si="39">F89*I89</f>
        <v>0</v>
      </c>
      <c r="K89" s="190"/>
      <c r="L89" s="191">
        <f t="shared" ref="L89:L95" si="40">K89*F89</f>
        <v>0</v>
      </c>
      <c r="M89" s="193">
        <f t="shared" ref="M89:M95" si="41">L89+J89+H89</f>
        <v>0</v>
      </c>
    </row>
    <row r="90" spans="1:13" ht="16.5" customHeight="1">
      <c r="A90" s="183"/>
      <c r="B90" s="159" t="s">
        <v>23</v>
      </c>
      <c r="C90" s="157" t="s">
        <v>10</v>
      </c>
      <c r="D90" s="156" t="s">
        <v>31</v>
      </c>
      <c r="E90" s="146">
        <v>1</v>
      </c>
      <c r="F90" s="146">
        <f>E90*F89</f>
        <v>3.6</v>
      </c>
      <c r="G90" s="146"/>
      <c r="H90" s="194">
        <f t="shared" si="38"/>
        <v>0</v>
      </c>
      <c r="I90" s="146"/>
      <c r="J90" s="195">
        <f t="shared" si="39"/>
        <v>0</v>
      </c>
      <c r="K90" s="146"/>
      <c r="L90" s="146">
        <f t="shared" si="40"/>
        <v>0</v>
      </c>
      <c r="M90" s="196">
        <f t="shared" si="41"/>
        <v>0</v>
      </c>
    </row>
    <row r="91" spans="1:13" ht="16.5" customHeight="1">
      <c r="A91" s="183"/>
      <c r="B91" s="156"/>
      <c r="C91" s="157" t="s">
        <v>33</v>
      </c>
      <c r="D91" s="156" t="s">
        <v>12</v>
      </c>
      <c r="E91" s="146">
        <v>0.13</v>
      </c>
      <c r="F91" s="146">
        <f>E91*F89</f>
        <v>0.46800000000000003</v>
      </c>
      <c r="G91" s="146"/>
      <c r="H91" s="194">
        <f t="shared" si="38"/>
        <v>0</v>
      </c>
      <c r="I91" s="146"/>
      <c r="J91" s="195">
        <f t="shared" si="39"/>
        <v>0</v>
      </c>
      <c r="K91" s="146"/>
      <c r="L91" s="146">
        <f t="shared" si="40"/>
        <v>0</v>
      </c>
      <c r="M91" s="196">
        <f t="shared" si="41"/>
        <v>0</v>
      </c>
    </row>
    <row r="92" spans="1:13" ht="36" customHeight="1">
      <c r="A92" s="183"/>
      <c r="B92" s="159"/>
      <c r="C92" s="157" t="s">
        <v>385</v>
      </c>
      <c r="D92" s="156" t="s">
        <v>31</v>
      </c>
      <c r="E92" s="146">
        <v>1</v>
      </c>
      <c r="F92" s="146">
        <f>E92*F89</f>
        <v>3.6</v>
      </c>
      <c r="G92" s="146"/>
      <c r="H92" s="194">
        <f t="shared" si="38"/>
        <v>0</v>
      </c>
      <c r="I92" s="146"/>
      <c r="J92" s="195">
        <f t="shared" si="39"/>
        <v>0</v>
      </c>
      <c r="K92" s="146"/>
      <c r="L92" s="146">
        <f t="shared" si="40"/>
        <v>0</v>
      </c>
      <c r="M92" s="196">
        <f t="shared" si="41"/>
        <v>0</v>
      </c>
    </row>
    <row r="93" spans="1:13" ht="29.25" customHeight="1">
      <c r="A93" s="183"/>
      <c r="B93" s="159"/>
      <c r="C93" s="157" t="s">
        <v>126</v>
      </c>
      <c r="D93" s="156" t="s">
        <v>82</v>
      </c>
      <c r="E93" s="194" t="s">
        <v>35</v>
      </c>
      <c r="F93" s="215">
        <v>20</v>
      </c>
      <c r="G93" s="146"/>
      <c r="H93" s="194">
        <f t="shared" si="38"/>
        <v>0</v>
      </c>
      <c r="I93" s="146"/>
      <c r="J93" s="195">
        <f t="shared" si="39"/>
        <v>0</v>
      </c>
      <c r="K93" s="146"/>
      <c r="L93" s="146">
        <f t="shared" si="40"/>
        <v>0</v>
      </c>
      <c r="M93" s="196">
        <f t="shared" si="41"/>
        <v>0</v>
      </c>
    </row>
    <row r="94" spans="1:13" ht="16.5" customHeight="1">
      <c r="A94" s="183"/>
      <c r="B94" s="159"/>
      <c r="C94" s="224" t="s">
        <v>127</v>
      </c>
      <c r="D94" s="156" t="s">
        <v>128</v>
      </c>
      <c r="E94" s="194" t="s">
        <v>35</v>
      </c>
      <c r="F94" s="146">
        <v>2</v>
      </c>
      <c r="G94" s="146"/>
      <c r="H94" s="194">
        <f t="shared" si="38"/>
        <v>0</v>
      </c>
      <c r="I94" s="146"/>
      <c r="J94" s="195">
        <f t="shared" si="39"/>
        <v>0</v>
      </c>
      <c r="K94" s="146"/>
      <c r="L94" s="146">
        <f t="shared" si="40"/>
        <v>0</v>
      </c>
      <c r="M94" s="196">
        <f t="shared" si="41"/>
        <v>0</v>
      </c>
    </row>
    <row r="95" spans="1:13" ht="17.25" customHeight="1">
      <c r="A95" s="183"/>
      <c r="B95" s="156"/>
      <c r="C95" s="224" t="s">
        <v>17</v>
      </c>
      <c r="D95" s="156" t="s">
        <v>12</v>
      </c>
      <c r="E95" s="270">
        <v>2.06E-2</v>
      </c>
      <c r="F95" s="146">
        <f>E95*F89</f>
        <v>7.4160000000000004E-2</v>
      </c>
      <c r="G95" s="146"/>
      <c r="H95" s="194">
        <f t="shared" si="38"/>
        <v>0</v>
      </c>
      <c r="I95" s="146"/>
      <c r="J95" s="195">
        <f t="shared" si="39"/>
        <v>0</v>
      </c>
      <c r="K95" s="146"/>
      <c r="L95" s="146">
        <f t="shared" si="40"/>
        <v>0</v>
      </c>
      <c r="M95" s="196">
        <f t="shared" si="41"/>
        <v>0</v>
      </c>
    </row>
    <row r="96" spans="1:13" ht="22.5" customHeight="1">
      <c r="A96" s="132"/>
      <c r="B96" s="324"/>
      <c r="C96" s="325" t="s">
        <v>376</v>
      </c>
      <c r="D96" s="135"/>
      <c r="E96" s="138"/>
      <c r="F96" s="138"/>
      <c r="G96" s="138"/>
      <c r="H96" s="326">
        <f>SUM(H80:H95)</f>
        <v>0</v>
      </c>
      <c r="I96" s="138"/>
      <c r="J96" s="326">
        <f>SUM(J80:J95)</f>
        <v>0</v>
      </c>
      <c r="K96" s="138"/>
      <c r="L96" s="326">
        <f>SUM(L80:L95)</f>
        <v>0</v>
      </c>
      <c r="M96" s="326">
        <f>SUM(M80:M95)</f>
        <v>0</v>
      </c>
    </row>
    <row r="97" spans="1:190" ht="28.5" customHeight="1">
      <c r="A97" s="320"/>
      <c r="B97" s="321"/>
      <c r="C97" s="322" t="s">
        <v>387</v>
      </c>
      <c r="D97" s="321"/>
      <c r="E97" s="323"/>
      <c r="F97" s="323"/>
      <c r="G97" s="323"/>
      <c r="H97" s="323"/>
      <c r="I97" s="323"/>
      <c r="J97" s="323"/>
      <c r="K97" s="323"/>
      <c r="L97" s="323"/>
      <c r="M97" s="323">
        <f t="shared" ref="M97:M132" si="42">L97+J97+H97</f>
        <v>0</v>
      </c>
    </row>
    <row r="98" spans="1:190" ht="36" customHeight="1">
      <c r="A98" s="151">
        <v>1</v>
      </c>
      <c r="B98" s="151" t="s">
        <v>116</v>
      </c>
      <c r="C98" s="150" t="s">
        <v>241</v>
      </c>
      <c r="D98" s="151" t="s">
        <v>31</v>
      </c>
      <c r="E98" s="154"/>
      <c r="F98" s="154">
        <v>27.5</v>
      </c>
      <c r="G98" s="190"/>
      <c r="H98" s="191">
        <f t="shared" ref="H98:H111" si="43">G98*F98</f>
        <v>0</v>
      </c>
      <c r="I98" s="190"/>
      <c r="J98" s="192">
        <f t="shared" ref="J98:J111" si="44">F98*I98</f>
        <v>0</v>
      </c>
      <c r="K98" s="190"/>
      <c r="L98" s="191">
        <f t="shared" ref="L98:L111" si="45">K98*F98</f>
        <v>0</v>
      </c>
      <c r="M98" s="193">
        <f t="shared" si="42"/>
        <v>0</v>
      </c>
    </row>
    <row r="99" spans="1:190" ht="16.5" customHeight="1">
      <c r="A99" s="183"/>
      <c r="B99" s="254" t="s">
        <v>23</v>
      </c>
      <c r="C99" s="157" t="s">
        <v>10</v>
      </c>
      <c r="D99" s="156" t="s">
        <v>31</v>
      </c>
      <c r="E99" s="258">
        <v>1</v>
      </c>
      <c r="F99" s="146">
        <f>F98*E99</f>
        <v>27.5</v>
      </c>
      <c r="G99" s="146"/>
      <c r="H99" s="194">
        <f t="shared" si="43"/>
        <v>0</v>
      </c>
      <c r="I99" s="146"/>
      <c r="J99" s="195">
        <f t="shared" si="44"/>
        <v>0</v>
      </c>
      <c r="K99" s="146"/>
      <c r="L99" s="146">
        <f t="shared" si="45"/>
        <v>0</v>
      </c>
      <c r="M99" s="196">
        <f t="shared" si="42"/>
        <v>0</v>
      </c>
    </row>
    <row r="100" spans="1:190" ht="16.5" customHeight="1">
      <c r="A100" s="183"/>
      <c r="B100" s="259"/>
      <c r="C100" s="157" t="s">
        <v>117</v>
      </c>
      <c r="D100" s="156" t="s">
        <v>30</v>
      </c>
      <c r="E100" s="258">
        <v>4.1000000000000002E-2</v>
      </c>
      <c r="F100" s="146">
        <f>F98*E100</f>
        <v>1.1274999999999999</v>
      </c>
      <c r="G100" s="146"/>
      <c r="H100" s="194">
        <f t="shared" si="43"/>
        <v>0</v>
      </c>
      <c r="I100" s="146"/>
      <c r="J100" s="195">
        <f t="shared" si="44"/>
        <v>0</v>
      </c>
      <c r="K100" s="146"/>
      <c r="L100" s="146">
        <f t="shared" si="45"/>
        <v>0</v>
      </c>
      <c r="M100" s="196">
        <f t="shared" si="42"/>
        <v>0</v>
      </c>
    </row>
    <row r="101" spans="1:190" ht="15.75" customHeight="1">
      <c r="A101" s="183"/>
      <c r="B101" s="259"/>
      <c r="C101" s="157" t="s">
        <v>33</v>
      </c>
      <c r="D101" s="156" t="s">
        <v>12</v>
      </c>
      <c r="E101" s="258">
        <v>2.7E-2</v>
      </c>
      <c r="F101" s="146">
        <f>F98*E101</f>
        <v>0.74249999999999994</v>
      </c>
      <c r="G101" s="146"/>
      <c r="H101" s="194">
        <f t="shared" si="43"/>
        <v>0</v>
      </c>
      <c r="I101" s="146"/>
      <c r="J101" s="195">
        <f t="shared" si="44"/>
        <v>0</v>
      </c>
      <c r="K101" s="146"/>
      <c r="L101" s="146">
        <f t="shared" si="45"/>
        <v>0</v>
      </c>
      <c r="M101" s="196">
        <f t="shared" si="42"/>
        <v>0</v>
      </c>
    </row>
    <row r="102" spans="1:190" ht="30.75" customHeight="1">
      <c r="A102" s="183"/>
      <c r="B102" s="104"/>
      <c r="C102" s="157" t="s">
        <v>381</v>
      </c>
      <c r="D102" s="156" t="s">
        <v>15</v>
      </c>
      <c r="E102" s="258">
        <v>3.4000000000000002E-2</v>
      </c>
      <c r="F102" s="146">
        <f>F98*E102</f>
        <v>0.93500000000000005</v>
      </c>
      <c r="G102" s="146"/>
      <c r="H102" s="194">
        <f t="shared" si="43"/>
        <v>0</v>
      </c>
      <c r="I102" s="146"/>
      <c r="J102" s="195">
        <f t="shared" si="44"/>
        <v>0</v>
      </c>
      <c r="K102" s="146"/>
      <c r="L102" s="146">
        <f t="shared" si="45"/>
        <v>0</v>
      </c>
      <c r="M102" s="196">
        <f t="shared" si="42"/>
        <v>0</v>
      </c>
      <c r="R102" s="1" t="s">
        <v>306</v>
      </c>
    </row>
    <row r="103" spans="1:190" ht="16.5" customHeight="1">
      <c r="A103" s="183"/>
      <c r="B103" s="259"/>
      <c r="C103" s="157" t="s">
        <v>118</v>
      </c>
      <c r="D103" s="156" t="s">
        <v>31</v>
      </c>
      <c r="E103" s="258">
        <v>2.58E-2</v>
      </c>
      <c r="F103" s="146">
        <f>F98*E103</f>
        <v>0.70950000000000002</v>
      </c>
      <c r="G103" s="146"/>
      <c r="H103" s="194">
        <f t="shared" si="43"/>
        <v>0</v>
      </c>
      <c r="I103" s="146"/>
      <c r="J103" s="195">
        <f t="shared" si="44"/>
        <v>0</v>
      </c>
      <c r="K103" s="146"/>
      <c r="L103" s="146">
        <f t="shared" si="45"/>
        <v>0</v>
      </c>
      <c r="M103" s="196">
        <f t="shared" si="42"/>
        <v>0</v>
      </c>
    </row>
    <row r="104" spans="1:190" ht="15" customHeight="1">
      <c r="A104" s="198"/>
      <c r="B104" s="166"/>
      <c r="C104" s="167" t="s">
        <v>32</v>
      </c>
      <c r="D104" s="166" t="s">
        <v>12</v>
      </c>
      <c r="E104" s="260">
        <v>3.0000000000000001E-3</v>
      </c>
      <c r="F104" s="148">
        <f>F98*E104</f>
        <v>8.2500000000000004E-2</v>
      </c>
      <c r="G104" s="148"/>
      <c r="H104" s="199">
        <f t="shared" si="43"/>
        <v>0</v>
      </c>
      <c r="I104" s="148"/>
      <c r="J104" s="200">
        <f t="shared" si="44"/>
        <v>0</v>
      </c>
      <c r="K104" s="148"/>
      <c r="L104" s="148">
        <f t="shared" si="45"/>
        <v>0</v>
      </c>
      <c r="M104" s="201">
        <f t="shared" si="42"/>
        <v>0</v>
      </c>
    </row>
    <row r="105" spans="1:190" ht="38.25" customHeight="1">
      <c r="A105" s="151">
        <v>2</v>
      </c>
      <c r="B105" s="151" t="s">
        <v>116</v>
      </c>
      <c r="C105" s="150" t="s">
        <v>392</v>
      </c>
      <c r="D105" s="151" t="s">
        <v>31</v>
      </c>
      <c r="E105" s="154"/>
      <c r="F105" s="154">
        <v>2</v>
      </c>
      <c r="G105" s="190"/>
      <c r="H105" s="191">
        <f t="shared" si="43"/>
        <v>0</v>
      </c>
      <c r="I105" s="190"/>
      <c r="J105" s="192">
        <f t="shared" si="44"/>
        <v>0</v>
      </c>
      <c r="K105" s="190"/>
      <c r="L105" s="191">
        <f t="shared" si="45"/>
        <v>0</v>
      </c>
      <c r="M105" s="193">
        <f t="shared" si="42"/>
        <v>0</v>
      </c>
    </row>
    <row r="106" spans="1:190" ht="16.5" customHeight="1">
      <c r="A106" s="183"/>
      <c r="B106" s="254" t="s">
        <v>23</v>
      </c>
      <c r="C106" s="157" t="s">
        <v>10</v>
      </c>
      <c r="D106" s="156" t="s">
        <v>31</v>
      </c>
      <c r="E106" s="258">
        <v>1</v>
      </c>
      <c r="F106" s="146">
        <f>F105*E106</f>
        <v>2</v>
      </c>
      <c r="G106" s="146"/>
      <c r="H106" s="194">
        <f t="shared" si="43"/>
        <v>0</v>
      </c>
      <c r="I106" s="146"/>
      <c r="J106" s="195">
        <f t="shared" si="44"/>
        <v>0</v>
      </c>
      <c r="K106" s="146"/>
      <c r="L106" s="146">
        <f t="shared" si="45"/>
        <v>0</v>
      </c>
      <c r="M106" s="196">
        <f t="shared" si="42"/>
        <v>0</v>
      </c>
    </row>
    <row r="107" spans="1:190" ht="16.5" customHeight="1">
      <c r="A107" s="183"/>
      <c r="B107" s="259"/>
      <c r="C107" s="157" t="s">
        <v>117</v>
      </c>
      <c r="D107" s="156" t="s">
        <v>30</v>
      </c>
      <c r="E107" s="258">
        <v>4.1000000000000002E-2</v>
      </c>
      <c r="F107" s="146">
        <f>F105*E107</f>
        <v>8.2000000000000003E-2</v>
      </c>
      <c r="G107" s="146"/>
      <c r="H107" s="194">
        <f t="shared" si="43"/>
        <v>0</v>
      </c>
      <c r="I107" s="146"/>
      <c r="J107" s="195">
        <f t="shared" si="44"/>
        <v>0</v>
      </c>
      <c r="K107" s="146"/>
      <c r="L107" s="146">
        <f t="shared" si="45"/>
        <v>0</v>
      </c>
      <c r="M107" s="196">
        <f t="shared" si="42"/>
        <v>0</v>
      </c>
    </row>
    <row r="108" spans="1:190" ht="15.75" customHeight="1">
      <c r="A108" s="183"/>
      <c r="B108" s="259"/>
      <c r="C108" s="157" t="s">
        <v>33</v>
      </c>
      <c r="D108" s="156" t="s">
        <v>12</v>
      </c>
      <c r="E108" s="258">
        <v>2.7E-2</v>
      </c>
      <c r="F108" s="146">
        <f>F105*E108</f>
        <v>5.3999999999999999E-2</v>
      </c>
      <c r="G108" s="146"/>
      <c r="H108" s="194">
        <f t="shared" si="43"/>
        <v>0</v>
      </c>
      <c r="I108" s="146"/>
      <c r="J108" s="195">
        <f t="shared" si="44"/>
        <v>0</v>
      </c>
      <c r="K108" s="146"/>
      <c r="L108" s="146">
        <f t="shared" si="45"/>
        <v>0</v>
      </c>
      <c r="M108" s="196">
        <f t="shared" si="42"/>
        <v>0</v>
      </c>
    </row>
    <row r="109" spans="1:190" ht="30.75" customHeight="1">
      <c r="A109" s="183"/>
      <c r="B109" s="104"/>
      <c r="C109" s="157" t="s">
        <v>381</v>
      </c>
      <c r="D109" s="156" t="s">
        <v>15</v>
      </c>
      <c r="E109" s="258">
        <v>3.4000000000000002E-2</v>
      </c>
      <c r="F109" s="146">
        <f>F105*E109</f>
        <v>6.8000000000000005E-2</v>
      </c>
      <c r="G109" s="146"/>
      <c r="H109" s="194">
        <f t="shared" si="43"/>
        <v>0</v>
      </c>
      <c r="I109" s="146"/>
      <c r="J109" s="195">
        <f t="shared" si="44"/>
        <v>0</v>
      </c>
      <c r="K109" s="146"/>
      <c r="L109" s="146">
        <f t="shared" si="45"/>
        <v>0</v>
      </c>
      <c r="M109" s="196">
        <f t="shared" si="42"/>
        <v>0</v>
      </c>
    </row>
    <row r="110" spans="1:190" ht="14.25" customHeight="1">
      <c r="A110" s="183"/>
      <c r="B110" s="259"/>
      <c r="C110" s="157" t="s">
        <v>118</v>
      </c>
      <c r="D110" s="156" t="s">
        <v>31</v>
      </c>
      <c r="E110" s="258">
        <v>2.58E-2</v>
      </c>
      <c r="F110" s="146">
        <f>F105*E110</f>
        <v>5.16E-2</v>
      </c>
      <c r="G110" s="146"/>
      <c r="H110" s="194">
        <f t="shared" si="43"/>
        <v>0</v>
      </c>
      <c r="I110" s="146"/>
      <c r="J110" s="195">
        <f t="shared" si="44"/>
        <v>0</v>
      </c>
      <c r="K110" s="146"/>
      <c r="L110" s="146">
        <f t="shared" si="45"/>
        <v>0</v>
      </c>
      <c r="M110" s="196">
        <f t="shared" si="42"/>
        <v>0</v>
      </c>
    </row>
    <row r="111" spans="1:190" ht="12.75" customHeight="1">
      <c r="A111" s="198"/>
      <c r="B111" s="166"/>
      <c r="C111" s="167" t="s">
        <v>32</v>
      </c>
      <c r="D111" s="166" t="s">
        <v>12</v>
      </c>
      <c r="E111" s="260">
        <v>3.0000000000000001E-3</v>
      </c>
      <c r="F111" s="148">
        <f>F105*E111</f>
        <v>6.0000000000000001E-3</v>
      </c>
      <c r="G111" s="148"/>
      <c r="H111" s="199">
        <f t="shared" si="43"/>
        <v>0</v>
      </c>
      <c r="I111" s="148"/>
      <c r="J111" s="200">
        <f t="shared" si="44"/>
        <v>0</v>
      </c>
      <c r="K111" s="148"/>
      <c r="L111" s="148">
        <f t="shared" si="45"/>
        <v>0</v>
      </c>
      <c r="M111" s="201">
        <f t="shared" si="42"/>
        <v>0</v>
      </c>
    </row>
    <row r="112" spans="1:190" s="236" customFormat="1" ht="54" customHeight="1">
      <c r="A112" s="219">
        <v>3</v>
      </c>
      <c r="B112" s="219" t="s">
        <v>23</v>
      </c>
      <c r="C112" s="220" t="s">
        <v>393</v>
      </c>
      <c r="D112" s="230" t="s">
        <v>142</v>
      </c>
      <c r="E112" s="231"/>
      <c r="F112" s="221">
        <f>F105+F98</f>
        <v>29.5</v>
      </c>
      <c r="G112" s="232"/>
      <c r="H112" s="233"/>
      <c r="I112" s="234"/>
      <c r="J112" s="235"/>
      <c r="K112" s="232"/>
      <c r="L112" s="232"/>
      <c r="M112" s="234"/>
      <c r="N112" s="853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  <c r="AU112" s="222"/>
      <c r="AV112" s="222"/>
      <c r="AW112" s="222"/>
      <c r="AX112" s="222"/>
      <c r="AY112" s="222"/>
      <c r="AZ112" s="222"/>
      <c r="BA112" s="222"/>
      <c r="BB112" s="222"/>
      <c r="BC112" s="222"/>
      <c r="BD112" s="222"/>
      <c r="BE112" s="222"/>
      <c r="BF112" s="222"/>
      <c r="BG112" s="222"/>
      <c r="BH112" s="222"/>
      <c r="BI112" s="222"/>
      <c r="BJ112" s="222"/>
      <c r="BK112" s="222"/>
      <c r="BL112" s="222"/>
      <c r="BM112" s="222"/>
      <c r="BN112" s="222"/>
      <c r="BO112" s="222"/>
      <c r="BP112" s="222"/>
      <c r="BQ112" s="222"/>
      <c r="BR112" s="222"/>
      <c r="BS112" s="222"/>
      <c r="BT112" s="222"/>
      <c r="BU112" s="222"/>
      <c r="BV112" s="222"/>
      <c r="BW112" s="222"/>
      <c r="BX112" s="222"/>
      <c r="BY112" s="222"/>
      <c r="BZ112" s="222"/>
      <c r="CA112" s="222"/>
      <c r="CB112" s="222"/>
      <c r="CC112" s="222"/>
      <c r="CD112" s="222"/>
      <c r="CE112" s="222"/>
      <c r="CF112" s="222"/>
      <c r="CG112" s="222"/>
      <c r="CH112" s="222"/>
      <c r="CI112" s="222"/>
      <c r="CJ112" s="222"/>
      <c r="CK112" s="222"/>
      <c r="CL112" s="222"/>
      <c r="CM112" s="222"/>
      <c r="CN112" s="222"/>
      <c r="CO112" s="222"/>
      <c r="CP112" s="222"/>
      <c r="CQ112" s="222"/>
      <c r="CR112" s="222"/>
      <c r="CS112" s="222"/>
      <c r="CT112" s="222"/>
      <c r="CU112" s="222"/>
      <c r="CV112" s="222"/>
      <c r="CW112" s="222"/>
      <c r="CX112" s="222"/>
      <c r="CY112" s="222"/>
      <c r="CZ112" s="222"/>
      <c r="DA112" s="222"/>
      <c r="DB112" s="222"/>
      <c r="DC112" s="222"/>
      <c r="DD112" s="222"/>
      <c r="DE112" s="222"/>
      <c r="DF112" s="222"/>
      <c r="DG112" s="222"/>
      <c r="DH112" s="222"/>
      <c r="DI112" s="222"/>
      <c r="DJ112" s="222"/>
      <c r="DK112" s="222"/>
      <c r="DL112" s="222"/>
      <c r="DM112" s="222"/>
      <c r="DN112" s="222"/>
      <c r="DO112" s="222"/>
      <c r="DP112" s="222"/>
      <c r="DQ112" s="222"/>
      <c r="DR112" s="222"/>
      <c r="DS112" s="222"/>
      <c r="DT112" s="222"/>
      <c r="DU112" s="222"/>
      <c r="DV112" s="222"/>
      <c r="DW112" s="222"/>
      <c r="DX112" s="222"/>
      <c r="DY112" s="222"/>
      <c r="DZ112" s="222"/>
      <c r="EA112" s="222"/>
      <c r="EB112" s="222"/>
      <c r="EC112" s="222"/>
      <c r="ED112" s="222"/>
      <c r="EE112" s="222"/>
      <c r="EF112" s="222"/>
      <c r="EG112" s="222"/>
      <c r="EH112" s="222"/>
      <c r="EI112" s="222"/>
      <c r="EJ112" s="222"/>
      <c r="EK112" s="222"/>
      <c r="EL112" s="222"/>
      <c r="EM112" s="222"/>
      <c r="EN112" s="222"/>
      <c r="EO112" s="222"/>
      <c r="EP112" s="222"/>
      <c r="EQ112" s="222"/>
      <c r="ER112" s="222"/>
      <c r="ES112" s="222"/>
      <c r="ET112" s="222"/>
      <c r="EU112" s="222"/>
      <c r="EV112" s="222"/>
      <c r="EW112" s="222"/>
      <c r="EX112" s="222"/>
      <c r="EY112" s="222"/>
      <c r="EZ112" s="222"/>
      <c r="FA112" s="222"/>
      <c r="FB112" s="222"/>
      <c r="FC112" s="222"/>
      <c r="FD112" s="222"/>
      <c r="FE112" s="222"/>
      <c r="FF112" s="222"/>
      <c r="FG112" s="222"/>
      <c r="FH112" s="222"/>
      <c r="FI112" s="222"/>
      <c r="FJ112" s="222"/>
      <c r="FK112" s="222"/>
      <c r="FL112" s="222"/>
      <c r="FM112" s="222"/>
      <c r="FN112" s="222"/>
      <c r="FO112" s="222"/>
      <c r="FP112" s="222"/>
      <c r="FQ112" s="222"/>
      <c r="FR112" s="222"/>
      <c r="FS112" s="222"/>
      <c r="FT112" s="222"/>
      <c r="FU112" s="222"/>
      <c r="FV112" s="222"/>
      <c r="FW112" s="222"/>
      <c r="FX112" s="222"/>
      <c r="FY112" s="222"/>
      <c r="FZ112" s="222"/>
      <c r="GA112" s="222"/>
      <c r="GB112" s="222"/>
      <c r="GC112" s="222"/>
      <c r="GD112" s="222"/>
      <c r="GE112" s="222"/>
      <c r="GF112" s="222"/>
      <c r="GG112" s="222"/>
      <c r="GH112" s="222"/>
    </row>
    <row r="113" spans="1:190" s="236" customFormat="1" ht="17.25" customHeight="1">
      <c r="A113" s="237"/>
      <c r="B113" s="238" t="s">
        <v>23</v>
      </c>
      <c r="C113" s="224" t="s">
        <v>95</v>
      </c>
      <c r="D113" s="223" t="s">
        <v>31</v>
      </c>
      <c r="E113" s="196">
        <v>1</v>
      </c>
      <c r="F113" s="195">
        <f>E113*F112</f>
        <v>29.5</v>
      </c>
      <c r="G113" s="196"/>
      <c r="H113" s="196"/>
      <c r="I113" s="196"/>
      <c r="J113" s="196">
        <f>I113*F113</f>
        <v>0</v>
      </c>
      <c r="K113" s="223"/>
      <c r="L113" s="227"/>
      <c r="M113" s="196">
        <f>L113+J113+H113</f>
        <v>0</v>
      </c>
      <c r="N113" s="853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2"/>
      <c r="AY113" s="222"/>
      <c r="AZ113" s="222"/>
      <c r="BA113" s="222"/>
      <c r="BB113" s="222"/>
      <c r="BC113" s="222"/>
      <c r="BD113" s="222"/>
      <c r="BE113" s="222"/>
      <c r="BF113" s="222"/>
      <c r="BG113" s="222"/>
      <c r="BH113" s="222"/>
      <c r="BI113" s="222"/>
      <c r="BJ113" s="222"/>
      <c r="BK113" s="222"/>
      <c r="BL113" s="222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222"/>
      <c r="CA113" s="222"/>
      <c r="CB113" s="222"/>
      <c r="CC113" s="222"/>
      <c r="CD113" s="222"/>
      <c r="CE113" s="222"/>
      <c r="CF113" s="222"/>
      <c r="CG113" s="222"/>
      <c r="CH113" s="222"/>
      <c r="CI113" s="222"/>
      <c r="CJ113" s="222"/>
      <c r="CK113" s="222"/>
      <c r="CL113" s="222"/>
      <c r="CM113" s="222"/>
      <c r="CN113" s="222"/>
      <c r="CO113" s="222"/>
      <c r="CP113" s="222"/>
      <c r="CQ113" s="222"/>
      <c r="CR113" s="222"/>
      <c r="CS113" s="222"/>
      <c r="CT113" s="222"/>
      <c r="CU113" s="222"/>
      <c r="CV113" s="222"/>
      <c r="CW113" s="222"/>
      <c r="CX113" s="222"/>
      <c r="CY113" s="222"/>
      <c r="CZ113" s="222"/>
      <c r="DA113" s="222"/>
      <c r="DB113" s="222"/>
      <c r="DC113" s="222"/>
      <c r="DD113" s="222"/>
      <c r="DE113" s="222"/>
      <c r="DF113" s="222"/>
      <c r="DG113" s="222"/>
      <c r="DH113" s="222"/>
      <c r="DI113" s="222"/>
      <c r="DJ113" s="222"/>
      <c r="DK113" s="222"/>
      <c r="DL113" s="222"/>
      <c r="DM113" s="222"/>
      <c r="DN113" s="222"/>
      <c r="DO113" s="222"/>
      <c r="DP113" s="222"/>
      <c r="DQ113" s="222"/>
      <c r="DR113" s="222"/>
      <c r="DS113" s="222"/>
      <c r="DT113" s="222"/>
      <c r="DU113" s="222"/>
      <c r="DV113" s="222"/>
      <c r="DW113" s="222"/>
      <c r="DX113" s="222"/>
      <c r="DY113" s="222"/>
      <c r="DZ113" s="222"/>
      <c r="EA113" s="222"/>
      <c r="EB113" s="222"/>
      <c r="EC113" s="222"/>
      <c r="ED113" s="222"/>
      <c r="EE113" s="222"/>
      <c r="EF113" s="222"/>
      <c r="EG113" s="222"/>
      <c r="EH113" s="222"/>
      <c r="EI113" s="222"/>
      <c r="EJ113" s="222"/>
      <c r="EK113" s="222"/>
      <c r="EL113" s="222"/>
      <c r="EM113" s="222"/>
      <c r="EN113" s="222"/>
      <c r="EO113" s="222"/>
      <c r="EP113" s="222"/>
      <c r="EQ113" s="222"/>
      <c r="ER113" s="222"/>
      <c r="ES113" s="222"/>
      <c r="ET113" s="222"/>
      <c r="EU113" s="222"/>
      <c r="EV113" s="222"/>
      <c r="EW113" s="222"/>
      <c r="EX113" s="222"/>
      <c r="EY113" s="222"/>
      <c r="EZ113" s="222"/>
      <c r="FA113" s="222"/>
      <c r="FB113" s="222"/>
      <c r="FC113" s="222"/>
      <c r="FD113" s="222"/>
      <c r="FE113" s="222"/>
      <c r="FF113" s="222"/>
      <c r="FG113" s="222"/>
      <c r="FH113" s="222"/>
      <c r="FI113" s="222"/>
      <c r="FJ113" s="222"/>
      <c r="FK113" s="222"/>
      <c r="FL113" s="222"/>
      <c r="FM113" s="222"/>
      <c r="FN113" s="222"/>
      <c r="FO113" s="222"/>
      <c r="FP113" s="222"/>
      <c r="FQ113" s="222"/>
      <c r="FR113" s="222"/>
      <c r="FS113" s="222"/>
      <c r="FT113" s="222"/>
      <c r="FU113" s="222"/>
      <c r="FV113" s="222"/>
      <c r="FW113" s="222"/>
      <c r="FX113" s="222"/>
      <c r="FY113" s="222"/>
      <c r="FZ113" s="222"/>
      <c r="GA113" s="222"/>
      <c r="GB113" s="222"/>
      <c r="GC113" s="222"/>
      <c r="GD113" s="222"/>
      <c r="GE113" s="222"/>
      <c r="GF113" s="222"/>
      <c r="GG113" s="222"/>
      <c r="GH113" s="222"/>
    </row>
    <row r="114" spans="1:190" s="236" customFormat="1" ht="17.25" customHeight="1">
      <c r="A114" s="237"/>
      <c r="B114" s="239"/>
      <c r="C114" s="261" t="s">
        <v>246</v>
      </c>
      <c r="D114" s="229" t="s">
        <v>20</v>
      </c>
      <c r="E114" s="196">
        <v>6</v>
      </c>
      <c r="F114" s="195">
        <f>F112*E114</f>
        <v>177</v>
      </c>
      <c r="G114" s="196"/>
      <c r="H114" s="196">
        <f t="shared" ref="H114" si="46">G114*F114</f>
        <v>0</v>
      </c>
      <c r="I114" s="240"/>
      <c r="J114" s="241"/>
      <c r="K114" s="180"/>
      <c r="L114" s="242"/>
      <c r="M114" s="196">
        <f t="shared" ref="M114" si="47">L114+J114+H114</f>
        <v>0</v>
      </c>
      <c r="N114" s="853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22"/>
      <c r="AT114" s="222"/>
      <c r="AU114" s="222"/>
      <c r="AV114" s="222"/>
      <c r="AW114" s="222"/>
      <c r="AX114" s="222"/>
      <c r="AY114" s="222"/>
      <c r="AZ114" s="222"/>
      <c r="BA114" s="222"/>
      <c r="BB114" s="222"/>
      <c r="BC114" s="222"/>
      <c r="BD114" s="222"/>
      <c r="BE114" s="222"/>
      <c r="BF114" s="222"/>
      <c r="BG114" s="222"/>
      <c r="BH114" s="222"/>
      <c r="BI114" s="222"/>
      <c r="BJ114" s="222"/>
      <c r="BK114" s="222"/>
      <c r="BL114" s="222"/>
      <c r="BM114" s="222"/>
      <c r="BN114" s="222"/>
      <c r="BO114" s="222"/>
      <c r="BP114" s="222"/>
      <c r="BQ114" s="222"/>
      <c r="BR114" s="222"/>
      <c r="BS114" s="222"/>
      <c r="BT114" s="222"/>
      <c r="BU114" s="222"/>
      <c r="BV114" s="222"/>
      <c r="BW114" s="222"/>
      <c r="BX114" s="222"/>
      <c r="BY114" s="222"/>
      <c r="BZ114" s="222"/>
      <c r="CA114" s="222"/>
      <c r="CB114" s="222"/>
      <c r="CC114" s="222"/>
      <c r="CD114" s="222"/>
      <c r="CE114" s="222"/>
      <c r="CF114" s="222"/>
      <c r="CG114" s="222"/>
      <c r="CH114" s="222"/>
      <c r="CI114" s="222"/>
      <c r="CJ114" s="222"/>
      <c r="CK114" s="222"/>
      <c r="CL114" s="222"/>
      <c r="CM114" s="222"/>
      <c r="CN114" s="222"/>
      <c r="CO114" s="222"/>
      <c r="CP114" s="222"/>
      <c r="CQ114" s="222"/>
      <c r="CR114" s="222"/>
      <c r="CS114" s="222"/>
      <c r="CT114" s="222"/>
      <c r="CU114" s="222"/>
      <c r="CV114" s="222"/>
      <c r="CW114" s="222"/>
      <c r="CX114" s="222"/>
      <c r="CY114" s="222"/>
      <c r="CZ114" s="222"/>
      <c r="DA114" s="222"/>
      <c r="DB114" s="222"/>
      <c r="DC114" s="222"/>
      <c r="DD114" s="222"/>
      <c r="DE114" s="222"/>
      <c r="DF114" s="222"/>
      <c r="DG114" s="222"/>
      <c r="DH114" s="222"/>
      <c r="DI114" s="222"/>
      <c r="DJ114" s="222"/>
      <c r="DK114" s="222"/>
      <c r="DL114" s="222"/>
      <c r="DM114" s="222"/>
      <c r="DN114" s="222"/>
      <c r="DO114" s="222"/>
      <c r="DP114" s="222"/>
      <c r="DQ114" s="222"/>
      <c r="DR114" s="222"/>
      <c r="DS114" s="222"/>
      <c r="DT114" s="222"/>
      <c r="DU114" s="222"/>
      <c r="DV114" s="222"/>
      <c r="DW114" s="222"/>
      <c r="DX114" s="222"/>
      <c r="DY114" s="222"/>
      <c r="DZ114" s="222"/>
      <c r="EA114" s="222"/>
      <c r="EB114" s="222"/>
      <c r="EC114" s="222"/>
      <c r="ED114" s="222"/>
      <c r="EE114" s="222"/>
      <c r="EF114" s="222"/>
      <c r="EG114" s="222"/>
      <c r="EH114" s="222"/>
      <c r="EI114" s="222"/>
      <c r="EJ114" s="222"/>
      <c r="EK114" s="222"/>
      <c r="EL114" s="222"/>
      <c r="EM114" s="222"/>
      <c r="EN114" s="222"/>
      <c r="EO114" s="222"/>
      <c r="EP114" s="222"/>
      <c r="EQ114" s="222"/>
      <c r="ER114" s="222"/>
      <c r="ES114" s="222"/>
      <c r="ET114" s="222"/>
      <c r="EU114" s="222"/>
      <c r="EV114" s="222"/>
      <c r="EW114" s="222"/>
      <c r="EX114" s="222"/>
      <c r="EY114" s="222"/>
      <c r="EZ114" s="222"/>
      <c r="FA114" s="222"/>
      <c r="FB114" s="222"/>
      <c r="FC114" s="222"/>
      <c r="FD114" s="222"/>
      <c r="FE114" s="222"/>
      <c r="FF114" s="222"/>
      <c r="FG114" s="222"/>
      <c r="FH114" s="222"/>
      <c r="FI114" s="222"/>
      <c r="FJ114" s="222"/>
      <c r="FK114" s="222"/>
      <c r="FL114" s="222"/>
      <c r="FM114" s="222"/>
      <c r="FN114" s="222"/>
      <c r="FO114" s="222"/>
      <c r="FP114" s="222"/>
      <c r="FQ114" s="222"/>
      <c r="FR114" s="222"/>
      <c r="FS114" s="222"/>
      <c r="FT114" s="222"/>
      <c r="FU114" s="222"/>
      <c r="FV114" s="222"/>
      <c r="FW114" s="222"/>
      <c r="FX114" s="222"/>
      <c r="FY114" s="222"/>
      <c r="FZ114" s="222"/>
      <c r="GA114" s="222"/>
      <c r="GB114" s="222"/>
      <c r="GC114" s="222"/>
      <c r="GD114" s="222"/>
      <c r="GE114" s="222"/>
      <c r="GF114" s="222"/>
      <c r="GG114" s="222"/>
      <c r="GH114" s="222"/>
    </row>
    <row r="115" spans="1:190" s="145" customFormat="1" ht="73.5" customHeight="1">
      <c r="A115" s="109">
        <v>4</v>
      </c>
      <c r="B115" s="243" t="s">
        <v>96</v>
      </c>
      <c r="C115" s="52" t="s">
        <v>314</v>
      </c>
      <c r="D115" s="88" t="s">
        <v>31</v>
      </c>
      <c r="E115" s="110"/>
      <c r="F115" s="176">
        <f>F112</f>
        <v>29.5</v>
      </c>
      <c r="G115" s="244"/>
      <c r="H115" s="245">
        <f>G115*F115</f>
        <v>0</v>
      </c>
      <c r="I115" s="244"/>
      <c r="J115" s="244">
        <f>I115*F115</f>
        <v>0</v>
      </c>
      <c r="K115" s="244"/>
      <c r="L115" s="244">
        <f t="shared" ref="L115:L121" si="48">K115*F115</f>
        <v>0</v>
      </c>
      <c r="M115" s="244">
        <f>L115+J115+H115</f>
        <v>0</v>
      </c>
    </row>
    <row r="116" spans="1:190" s="145" customFormat="1" ht="17.25" customHeight="1">
      <c r="A116" s="178"/>
      <c r="B116" s="179" t="s">
        <v>23</v>
      </c>
      <c r="C116" s="57" t="s">
        <v>10</v>
      </c>
      <c r="D116" s="66" t="s">
        <v>31</v>
      </c>
      <c r="E116" s="68">
        <v>1</v>
      </c>
      <c r="F116" s="68">
        <f>E116*F115</f>
        <v>29.5</v>
      </c>
      <c r="G116" s="65"/>
      <c r="H116" s="65"/>
      <c r="I116" s="68"/>
      <c r="J116" s="68">
        <f>I116*F116</f>
        <v>0</v>
      </c>
      <c r="K116" s="68"/>
      <c r="L116" s="68">
        <f t="shared" si="48"/>
        <v>0</v>
      </c>
      <c r="M116" s="68">
        <f>L116+J116+H116</f>
        <v>0</v>
      </c>
    </row>
    <row r="117" spans="1:190" s="145" customFormat="1" ht="15" customHeight="1">
      <c r="A117" s="178"/>
      <c r="B117" s="179"/>
      <c r="C117" s="57" t="s">
        <v>33</v>
      </c>
      <c r="D117" s="66" t="s">
        <v>12</v>
      </c>
      <c r="E117" s="65">
        <v>0.01</v>
      </c>
      <c r="F117" s="68">
        <f>F115*E117</f>
        <v>0.29499999999999998</v>
      </c>
      <c r="G117" s="68"/>
      <c r="H117" s="246">
        <f t="shared" ref="H117:H123" si="49">G117*F117</f>
        <v>0</v>
      </c>
      <c r="I117" s="68"/>
      <c r="J117" s="68">
        <f>I117*F117</f>
        <v>0</v>
      </c>
      <c r="K117" s="68"/>
      <c r="L117" s="68">
        <f t="shared" si="48"/>
        <v>0</v>
      </c>
      <c r="M117" s="68">
        <f>L117+J117+H117</f>
        <v>0</v>
      </c>
    </row>
    <row r="118" spans="1:190" s="145" customFormat="1" ht="15.75" customHeight="1">
      <c r="A118" s="178"/>
      <c r="B118" s="226"/>
      <c r="C118" s="57" t="s">
        <v>97</v>
      </c>
      <c r="D118" s="66" t="s">
        <v>20</v>
      </c>
      <c r="E118" s="65">
        <v>0.63</v>
      </c>
      <c r="F118" s="68">
        <f>F115*E118</f>
        <v>18.585000000000001</v>
      </c>
      <c r="G118" s="228"/>
      <c r="H118" s="246">
        <f t="shared" si="49"/>
        <v>0</v>
      </c>
      <c r="I118" s="68"/>
      <c r="J118" s="68">
        <f>I118*F118</f>
        <v>0</v>
      </c>
      <c r="K118" s="247"/>
      <c r="L118" s="182">
        <f t="shared" si="48"/>
        <v>0</v>
      </c>
      <c r="M118" s="68">
        <f>L118+J118+H118</f>
        <v>0</v>
      </c>
    </row>
    <row r="119" spans="1:190" s="145" customFormat="1" ht="16.5" customHeight="1">
      <c r="A119" s="208"/>
      <c r="B119" s="209"/>
      <c r="C119" s="61" t="s">
        <v>32</v>
      </c>
      <c r="D119" s="210" t="s">
        <v>12</v>
      </c>
      <c r="E119" s="248">
        <v>1.6E-2</v>
      </c>
      <c r="F119" s="249">
        <f>F115*E119</f>
        <v>0.47200000000000003</v>
      </c>
      <c r="G119" s="249"/>
      <c r="H119" s="250">
        <f t="shared" si="49"/>
        <v>0</v>
      </c>
      <c r="I119" s="249"/>
      <c r="J119" s="249">
        <f t="shared" ref="J119:J123" si="50">I119*F119</f>
        <v>0</v>
      </c>
      <c r="K119" s="249"/>
      <c r="L119" s="249">
        <f t="shared" si="48"/>
        <v>0</v>
      </c>
      <c r="M119" s="249">
        <f t="shared" ref="M119:M123" si="51">L119+J119+H119</f>
        <v>0</v>
      </c>
    </row>
    <row r="120" spans="1:190" ht="52.5" customHeight="1">
      <c r="A120" s="151">
        <v>5</v>
      </c>
      <c r="B120" s="152" t="s">
        <v>23</v>
      </c>
      <c r="C120" s="150" t="s">
        <v>313</v>
      </c>
      <c r="D120" s="151" t="s">
        <v>77</v>
      </c>
      <c r="E120" s="760"/>
      <c r="F120" s="154">
        <v>1.2</v>
      </c>
      <c r="G120" s="190"/>
      <c r="H120" s="190">
        <f t="shared" si="49"/>
        <v>0</v>
      </c>
      <c r="I120" s="190"/>
      <c r="J120" s="190">
        <f t="shared" si="50"/>
        <v>0</v>
      </c>
      <c r="K120" s="190"/>
      <c r="L120" s="190">
        <f t="shared" si="48"/>
        <v>0</v>
      </c>
      <c r="M120" s="190">
        <f t="shared" si="51"/>
        <v>0</v>
      </c>
    </row>
    <row r="121" spans="1:190" ht="17.25" customHeight="1">
      <c r="A121" s="183"/>
      <c r="B121" s="156"/>
      <c r="C121" s="157" t="s">
        <v>114</v>
      </c>
      <c r="D121" s="156" t="s">
        <v>77</v>
      </c>
      <c r="E121" s="258">
        <v>1</v>
      </c>
      <c r="F121" s="146">
        <f>F120*E121</f>
        <v>1.2</v>
      </c>
      <c r="G121" s="146"/>
      <c r="H121" s="146">
        <f t="shared" si="49"/>
        <v>0</v>
      </c>
      <c r="I121" s="146"/>
      <c r="J121" s="146">
        <f t="shared" si="50"/>
        <v>0</v>
      </c>
      <c r="K121" s="146"/>
      <c r="L121" s="146">
        <f t="shared" si="48"/>
        <v>0</v>
      </c>
      <c r="M121" s="146">
        <f t="shared" si="51"/>
        <v>0</v>
      </c>
    </row>
    <row r="122" spans="1:190" ht="31.5" customHeight="1">
      <c r="A122" s="183"/>
      <c r="B122" s="726"/>
      <c r="C122" s="157" t="s">
        <v>310</v>
      </c>
      <c r="D122" s="156" t="s">
        <v>82</v>
      </c>
      <c r="E122" s="215">
        <v>4</v>
      </c>
      <c r="F122" s="146">
        <f>F120*E122</f>
        <v>4.8</v>
      </c>
      <c r="G122" s="146"/>
      <c r="H122" s="146">
        <f t="shared" si="49"/>
        <v>0</v>
      </c>
      <c r="I122" s="146"/>
      <c r="J122" s="146">
        <f t="shared" si="50"/>
        <v>0</v>
      </c>
      <c r="K122" s="746"/>
      <c r="L122" s="708">
        <f>K122*F122</f>
        <v>0</v>
      </c>
      <c r="M122" s="146">
        <f t="shared" si="51"/>
        <v>0</v>
      </c>
    </row>
    <row r="123" spans="1:190" ht="15" customHeight="1">
      <c r="A123" s="183"/>
      <c r="B123" s="159"/>
      <c r="C123" s="157" t="s">
        <v>309</v>
      </c>
      <c r="D123" s="156" t="s">
        <v>20</v>
      </c>
      <c r="E123" s="146">
        <v>0.2</v>
      </c>
      <c r="F123" s="146">
        <f>F121*E123</f>
        <v>0.24</v>
      </c>
      <c r="G123" s="146"/>
      <c r="H123" s="146">
        <f t="shared" si="49"/>
        <v>0</v>
      </c>
      <c r="I123" s="146"/>
      <c r="J123" s="146">
        <f t="shared" si="50"/>
        <v>0</v>
      </c>
      <c r="K123" s="228"/>
      <c r="L123" s="708">
        <f>K123*F123</f>
        <v>0</v>
      </c>
      <c r="M123" s="146">
        <f t="shared" si="51"/>
        <v>0</v>
      </c>
    </row>
    <row r="124" spans="1:190" s="314" customFormat="1" ht="96.75" customHeight="1">
      <c r="A124" s="109">
        <v>6</v>
      </c>
      <c r="B124" s="243" t="s">
        <v>135</v>
      </c>
      <c r="C124" s="150" t="s">
        <v>397</v>
      </c>
      <c r="D124" s="109" t="s">
        <v>31</v>
      </c>
      <c r="E124" s="309"/>
      <c r="F124" s="169">
        <v>0.3</v>
      </c>
      <c r="G124" s="309"/>
      <c r="H124" s="310"/>
      <c r="I124" s="311"/>
      <c r="J124" s="310"/>
      <c r="K124" s="311"/>
      <c r="L124" s="310"/>
      <c r="M124" s="310"/>
      <c r="N124" s="871"/>
      <c r="O124" s="312"/>
      <c r="P124" s="313"/>
    </row>
    <row r="125" spans="1:190" s="314" customFormat="1" ht="14.25" customHeight="1">
      <c r="A125" s="299"/>
      <c r="B125" s="172" t="s">
        <v>23</v>
      </c>
      <c r="C125" s="57" t="s">
        <v>130</v>
      </c>
      <c r="D125" s="66" t="s">
        <v>31</v>
      </c>
      <c r="E125" s="315">
        <v>1</v>
      </c>
      <c r="F125" s="315">
        <f>F124*E125</f>
        <v>0.3</v>
      </c>
      <c r="G125" s="315"/>
      <c r="H125" s="315">
        <f t="shared" ref="H125" si="52">G125*F125</f>
        <v>0</v>
      </c>
      <c r="I125" s="315"/>
      <c r="J125" s="130">
        <f>F125*I125</f>
        <v>0</v>
      </c>
      <c r="K125" s="67"/>
      <c r="L125" s="67"/>
      <c r="M125" s="130">
        <f>H125+J125+L125</f>
        <v>0</v>
      </c>
      <c r="N125" s="872"/>
      <c r="O125" s="316"/>
    </row>
    <row r="126" spans="1:190" s="319" customFormat="1" ht="16.5" customHeight="1">
      <c r="A126" s="317"/>
      <c r="B126" s="159"/>
      <c r="C126" s="57" t="s">
        <v>307</v>
      </c>
      <c r="D126" s="66" t="s">
        <v>136</v>
      </c>
      <c r="E126" s="130">
        <v>1.25</v>
      </c>
      <c r="F126" s="130">
        <f>E126*F124</f>
        <v>0.375</v>
      </c>
      <c r="G126" s="130"/>
      <c r="H126" s="130">
        <f>G126*F126</f>
        <v>0</v>
      </c>
      <c r="I126" s="67"/>
      <c r="J126" s="67"/>
      <c r="K126" s="67"/>
      <c r="L126" s="67"/>
      <c r="M126" s="130">
        <f>H126</f>
        <v>0</v>
      </c>
      <c r="N126" s="867"/>
      <c r="O126" s="318"/>
    </row>
    <row r="127" spans="1:190" s="128" customFormat="1" ht="14.25" customHeight="1">
      <c r="A127" s="306"/>
      <c r="B127" s="209"/>
      <c r="C127" s="61" t="s">
        <v>32</v>
      </c>
      <c r="D127" s="210" t="s">
        <v>12</v>
      </c>
      <c r="E127" s="212">
        <v>7.8E-2</v>
      </c>
      <c r="F127" s="211">
        <f>F124*E127</f>
        <v>2.3400000000000001E-2</v>
      </c>
      <c r="G127" s="211"/>
      <c r="H127" s="211">
        <f>F127*G127</f>
        <v>0</v>
      </c>
      <c r="I127" s="212"/>
      <c r="J127" s="212"/>
      <c r="K127" s="212"/>
      <c r="L127" s="212"/>
      <c r="M127" s="211">
        <f>H127+J127+L127</f>
        <v>0</v>
      </c>
      <c r="N127" s="869"/>
      <c r="O127" s="307"/>
      <c r="R127" s="308"/>
    </row>
    <row r="128" spans="1:190" ht="60" customHeight="1">
      <c r="A128" s="151">
        <v>7</v>
      </c>
      <c r="B128" s="205" t="s">
        <v>23</v>
      </c>
      <c r="C128" s="150" t="s">
        <v>394</v>
      </c>
      <c r="D128" s="151" t="s">
        <v>77</v>
      </c>
      <c r="E128" s="154"/>
      <c r="F128" s="154">
        <v>11</v>
      </c>
      <c r="G128" s="190"/>
      <c r="H128" s="191">
        <f t="shared" ref="H128:H132" si="53">G128*F128</f>
        <v>0</v>
      </c>
      <c r="I128" s="190"/>
      <c r="J128" s="192">
        <f t="shared" ref="J128:J132" si="54">F128*I128</f>
        <v>0</v>
      </c>
      <c r="K128" s="190"/>
      <c r="L128" s="191">
        <f t="shared" ref="L128:L132" si="55">K128*F128</f>
        <v>0</v>
      </c>
      <c r="M128" s="193">
        <f t="shared" si="42"/>
        <v>0</v>
      </c>
    </row>
    <row r="129" spans="1:18" ht="16.5" customHeight="1">
      <c r="A129" s="218"/>
      <c r="B129" s="94" t="s">
        <v>23</v>
      </c>
      <c r="C129" s="157" t="s">
        <v>94</v>
      </c>
      <c r="D129" s="156" t="s">
        <v>77</v>
      </c>
      <c r="E129" s="146">
        <v>1</v>
      </c>
      <c r="F129" s="146">
        <f>F128*E129</f>
        <v>11</v>
      </c>
      <c r="G129" s="146"/>
      <c r="H129" s="194">
        <f t="shared" si="53"/>
        <v>0</v>
      </c>
      <c r="I129" s="146"/>
      <c r="J129" s="195">
        <f t="shared" si="54"/>
        <v>0</v>
      </c>
      <c r="K129" s="146"/>
      <c r="L129" s="146">
        <f t="shared" si="55"/>
        <v>0</v>
      </c>
      <c r="M129" s="196">
        <f t="shared" si="42"/>
        <v>0</v>
      </c>
    </row>
    <row r="130" spans="1:18" ht="17.25" customHeight="1">
      <c r="A130" s="218"/>
      <c r="B130" s="159"/>
      <c r="C130" s="157" t="s">
        <v>396</v>
      </c>
      <c r="D130" s="156" t="s">
        <v>31</v>
      </c>
      <c r="E130" s="146">
        <v>0.15</v>
      </c>
      <c r="F130" s="146">
        <f>F128*E130</f>
        <v>1.65</v>
      </c>
      <c r="G130" s="146"/>
      <c r="H130" s="194">
        <f t="shared" si="53"/>
        <v>0</v>
      </c>
      <c r="I130" s="146"/>
      <c r="J130" s="195">
        <f t="shared" si="54"/>
        <v>0</v>
      </c>
      <c r="K130" s="146"/>
      <c r="L130" s="146">
        <f t="shared" si="55"/>
        <v>0</v>
      </c>
      <c r="M130" s="196">
        <f t="shared" si="42"/>
        <v>0</v>
      </c>
    </row>
    <row r="131" spans="1:18" ht="16.5" customHeight="1">
      <c r="A131" s="156"/>
      <c r="B131" s="159"/>
      <c r="C131" s="157" t="s">
        <v>395</v>
      </c>
      <c r="D131" s="156" t="s">
        <v>20</v>
      </c>
      <c r="E131" s="146">
        <v>1.1000000000000001</v>
      </c>
      <c r="F131" s="146">
        <f>E131*F128</f>
        <v>12.100000000000001</v>
      </c>
      <c r="G131" s="146"/>
      <c r="H131" s="194">
        <f t="shared" si="53"/>
        <v>0</v>
      </c>
      <c r="I131" s="146"/>
      <c r="J131" s="195">
        <f t="shared" si="54"/>
        <v>0</v>
      </c>
      <c r="K131" s="146"/>
      <c r="L131" s="146">
        <f t="shared" si="55"/>
        <v>0</v>
      </c>
      <c r="M131" s="196">
        <f t="shared" si="42"/>
        <v>0</v>
      </c>
    </row>
    <row r="132" spans="1:18" s="222" customFormat="1" ht="16.5" customHeight="1">
      <c r="A132" s="237"/>
      <c r="B132" s="159"/>
      <c r="C132" s="261" t="s">
        <v>391</v>
      </c>
      <c r="D132" s="227" t="s">
        <v>77</v>
      </c>
      <c r="E132" s="251">
        <v>1.1000000000000001</v>
      </c>
      <c r="F132" s="195">
        <f>E132*F128</f>
        <v>12.100000000000001</v>
      </c>
      <c r="G132" s="196"/>
      <c r="H132" s="194">
        <f t="shared" si="53"/>
        <v>0</v>
      </c>
      <c r="I132" s="196"/>
      <c r="J132" s="195">
        <f t="shared" si="54"/>
        <v>0</v>
      </c>
      <c r="K132" s="228"/>
      <c r="L132" s="146">
        <f t="shared" si="55"/>
        <v>0</v>
      </c>
      <c r="M132" s="196">
        <f t="shared" si="42"/>
        <v>0</v>
      </c>
      <c r="N132" s="850"/>
    </row>
    <row r="133" spans="1:18" ht="22.5" customHeight="1">
      <c r="A133" s="132"/>
      <c r="B133" s="324"/>
      <c r="C133" s="325" t="s">
        <v>388</v>
      </c>
      <c r="D133" s="135"/>
      <c r="E133" s="138"/>
      <c r="F133" s="138"/>
      <c r="G133" s="138"/>
      <c r="H133" s="326">
        <f>SUM(H98:H132)</f>
        <v>0</v>
      </c>
      <c r="I133" s="138"/>
      <c r="J133" s="326">
        <f>SUM(J98:J132)</f>
        <v>0</v>
      </c>
      <c r="K133" s="138"/>
      <c r="L133" s="326">
        <f>SUM(L98:L132)</f>
        <v>0</v>
      </c>
      <c r="M133" s="326">
        <f>SUM(M98:M132)</f>
        <v>0</v>
      </c>
    </row>
    <row r="134" spans="1:18" ht="24.75" customHeight="1">
      <c r="A134" s="320"/>
      <c r="B134" s="321"/>
      <c r="C134" s="322" t="s">
        <v>389</v>
      </c>
      <c r="D134" s="321"/>
      <c r="E134" s="323"/>
      <c r="F134" s="323"/>
      <c r="G134" s="323"/>
      <c r="H134" s="323"/>
      <c r="I134" s="323"/>
      <c r="J134" s="323"/>
      <c r="K134" s="323"/>
      <c r="L134" s="323"/>
      <c r="M134" s="323">
        <f t="shared" ref="M134:M159" si="56">L134+J134+H134</f>
        <v>0</v>
      </c>
    </row>
    <row r="135" spans="1:18" s="295" customFormat="1" ht="42" customHeight="1">
      <c r="A135" s="109">
        <v>1</v>
      </c>
      <c r="B135" s="290" t="s">
        <v>23</v>
      </c>
      <c r="C135" s="273" t="s">
        <v>398</v>
      </c>
      <c r="D135" s="109" t="s">
        <v>31</v>
      </c>
      <c r="E135" s="291"/>
      <c r="F135" s="169">
        <v>13.2</v>
      </c>
      <c r="G135" s="292"/>
      <c r="H135" s="293"/>
      <c r="I135" s="293"/>
      <c r="J135" s="293"/>
      <c r="K135" s="293"/>
      <c r="L135" s="293"/>
      <c r="M135" s="294"/>
      <c r="O135" s="296"/>
      <c r="Q135" s="297"/>
      <c r="R135" s="298">
        <f t="shared" ref="R135:R136" si="57">O135-P135</f>
        <v>0</v>
      </c>
    </row>
    <row r="136" spans="1:18" s="295" customFormat="1" ht="16.5" customHeight="1">
      <c r="A136" s="299"/>
      <c r="B136" s="172" t="s">
        <v>23</v>
      </c>
      <c r="C136" s="57" t="s">
        <v>94</v>
      </c>
      <c r="D136" s="66" t="s">
        <v>31</v>
      </c>
      <c r="E136" s="130">
        <v>1</v>
      </c>
      <c r="F136" s="130">
        <f>E136*F135</f>
        <v>13.2</v>
      </c>
      <c r="G136" s="130"/>
      <c r="H136" s="130"/>
      <c r="I136" s="130"/>
      <c r="J136" s="130">
        <f t="shared" ref="J136" si="58">F136*I136</f>
        <v>0</v>
      </c>
      <c r="K136" s="130"/>
      <c r="L136" s="130"/>
      <c r="M136" s="130">
        <f>H136+J136+L136</f>
        <v>0</v>
      </c>
      <c r="N136" s="873"/>
      <c r="O136" s="300"/>
      <c r="Q136" s="297"/>
      <c r="R136" s="298">
        <f t="shared" si="57"/>
        <v>0</v>
      </c>
    </row>
    <row r="137" spans="1:18" ht="31.5" customHeight="1">
      <c r="A137" s="63"/>
      <c r="B137" s="94"/>
      <c r="C137" s="57" t="s">
        <v>401</v>
      </c>
      <c r="D137" s="124" t="s">
        <v>28</v>
      </c>
      <c r="E137" s="769" t="s">
        <v>35</v>
      </c>
      <c r="F137" s="59">
        <v>0.26</v>
      </c>
      <c r="G137" s="69"/>
      <c r="H137" s="69">
        <f t="shared" ref="H137" si="59">G137*F137</f>
        <v>0</v>
      </c>
      <c r="I137" s="69"/>
      <c r="J137" s="69">
        <f t="shared" ref="J137" si="60">I137*F137</f>
        <v>0</v>
      </c>
      <c r="K137" s="69"/>
      <c r="L137" s="69">
        <f t="shared" ref="L137" si="61">K137*F137</f>
        <v>0</v>
      </c>
      <c r="M137" s="69">
        <f t="shared" ref="M137" si="62">L137+J137+H137</f>
        <v>0</v>
      </c>
    </row>
    <row r="138" spans="1:18" ht="26.25" customHeight="1">
      <c r="A138" s="63"/>
      <c r="B138" s="94"/>
      <c r="C138" s="57" t="s">
        <v>399</v>
      </c>
      <c r="D138" s="124" t="s">
        <v>28</v>
      </c>
      <c r="E138" s="769" t="s">
        <v>35</v>
      </c>
      <c r="F138" s="59">
        <v>0.4</v>
      </c>
      <c r="G138" s="69"/>
      <c r="H138" s="69">
        <f t="shared" ref="H138:H140" si="63">G138*F138</f>
        <v>0</v>
      </c>
      <c r="I138" s="69"/>
      <c r="J138" s="69">
        <f t="shared" ref="J138:J139" si="64">I138*F138</f>
        <v>0</v>
      </c>
      <c r="K138" s="69"/>
      <c r="L138" s="69">
        <f t="shared" ref="L138:L139" si="65">K138*F138</f>
        <v>0</v>
      </c>
      <c r="M138" s="69">
        <f t="shared" ref="M138:M140" si="66">L138+J138+H138</f>
        <v>0</v>
      </c>
    </row>
    <row r="139" spans="1:18" s="722" customFormat="1" ht="17.25" customHeight="1">
      <c r="A139" s="719"/>
      <c r="B139" s="238" t="s">
        <v>23</v>
      </c>
      <c r="C139" s="157" t="s">
        <v>350</v>
      </c>
      <c r="D139" s="223" t="s">
        <v>77</v>
      </c>
      <c r="E139" s="769" t="s">
        <v>35</v>
      </c>
      <c r="F139" s="721">
        <v>1</v>
      </c>
      <c r="G139" s="196"/>
      <c r="H139" s="196">
        <f t="shared" si="63"/>
        <v>0</v>
      </c>
      <c r="I139" s="196"/>
      <c r="J139" s="196">
        <f t="shared" si="64"/>
        <v>0</v>
      </c>
      <c r="K139" s="196"/>
      <c r="L139" s="196">
        <f t="shared" si="65"/>
        <v>0</v>
      </c>
      <c r="M139" s="196">
        <f t="shared" si="66"/>
        <v>0</v>
      </c>
      <c r="N139" s="145"/>
    </row>
    <row r="140" spans="1:18" s="722" customFormat="1" ht="15.75" customHeight="1">
      <c r="A140" s="719"/>
      <c r="B140" s="238"/>
      <c r="C140" s="157" t="s">
        <v>27</v>
      </c>
      <c r="D140" s="223" t="s">
        <v>20</v>
      </c>
      <c r="E140" s="769" t="s">
        <v>35</v>
      </c>
      <c r="F140" s="196">
        <v>2.5</v>
      </c>
      <c r="G140" s="196"/>
      <c r="H140" s="196">
        <f t="shared" si="63"/>
        <v>0</v>
      </c>
      <c r="I140" s="196"/>
      <c r="J140" s="196"/>
      <c r="K140" s="196"/>
      <c r="L140" s="196"/>
      <c r="M140" s="196">
        <f t="shared" si="66"/>
        <v>0</v>
      </c>
      <c r="N140" s="145"/>
    </row>
    <row r="141" spans="1:18" ht="15" customHeight="1">
      <c r="A141" s="164"/>
      <c r="B141" s="281"/>
      <c r="C141" s="157" t="s">
        <v>400</v>
      </c>
      <c r="D141" s="156" t="s">
        <v>20</v>
      </c>
      <c r="E141" s="769" t="s">
        <v>35</v>
      </c>
      <c r="F141" s="277">
        <v>6</v>
      </c>
      <c r="G141" s="278"/>
      <c r="H141" s="279">
        <f t="shared" ref="H141" si="67">G141*F141</f>
        <v>0</v>
      </c>
      <c r="I141" s="278"/>
      <c r="J141" s="279">
        <f t="shared" ref="J141" si="68">I141*F141</f>
        <v>0</v>
      </c>
      <c r="K141" s="278"/>
      <c r="L141" s="279">
        <f t="shared" ref="L141" si="69">K141*F141</f>
        <v>0</v>
      </c>
      <c r="M141" s="280">
        <f t="shared" ref="M141" si="70">L141+J141+H141</f>
        <v>0</v>
      </c>
      <c r="N141" s="874"/>
    </row>
    <row r="142" spans="1:18" s="295" customFormat="1" ht="43.5" customHeight="1">
      <c r="A142" s="109">
        <v>2</v>
      </c>
      <c r="B142" s="290" t="s">
        <v>23</v>
      </c>
      <c r="C142" s="273" t="s">
        <v>402</v>
      </c>
      <c r="D142" s="109" t="s">
        <v>31</v>
      </c>
      <c r="E142" s="291"/>
      <c r="F142" s="169">
        <v>7.8</v>
      </c>
      <c r="G142" s="292"/>
      <c r="H142" s="293"/>
      <c r="I142" s="293"/>
      <c r="J142" s="293"/>
      <c r="K142" s="293"/>
      <c r="L142" s="293"/>
      <c r="M142" s="294"/>
      <c r="O142" s="296"/>
      <c r="Q142" s="297"/>
      <c r="R142" s="298">
        <f t="shared" ref="R142:R143" si="71">O142-P142</f>
        <v>0</v>
      </c>
    </row>
    <row r="143" spans="1:18" s="295" customFormat="1" ht="16.5" customHeight="1">
      <c r="A143" s="299"/>
      <c r="B143" s="172" t="s">
        <v>23</v>
      </c>
      <c r="C143" s="57" t="s">
        <v>94</v>
      </c>
      <c r="D143" s="66" t="s">
        <v>31</v>
      </c>
      <c r="E143" s="130">
        <v>1</v>
      </c>
      <c r="F143" s="130">
        <f>E143*F142</f>
        <v>7.8</v>
      </c>
      <c r="G143" s="130"/>
      <c r="H143" s="130"/>
      <c r="I143" s="130"/>
      <c r="J143" s="130">
        <f t="shared" ref="J143" si="72">F143*I143</f>
        <v>0</v>
      </c>
      <c r="K143" s="130"/>
      <c r="L143" s="130"/>
      <c r="M143" s="130">
        <f>H143+J143+L143</f>
        <v>0</v>
      </c>
      <c r="N143" s="873"/>
      <c r="O143" s="300"/>
      <c r="Q143" s="297"/>
      <c r="R143" s="298">
        <f t="shared" si="71"/>
        <v>0</v>
      </c>
    </row>
    <row r="144" spans="1:18" ht="21.75" customHeight="1">
      <c r="A144" s="63"/>
      <c r="B144" s="94"/>
      <c r="C144" s="770" t="s">
        <v>403</v>
      </c>
      <c r="D144" s="124" t="s">
        <v>31</v>
      </c>
      <c r="E144" s="69">
        <v>1.2</v>
      </c>
      <c r="F144" s="59">
        <f>E144*F142</f>
        <v>9.36</v>
      </c>
      <c r="G144" s="69"/>
      <c r="H144" s="69">
        <f t="shared" ref="H144:H151" si="73">G144*F144</f>
        <v>0</v>
      </c>
      <c r="I144" s="69"/>
      <c r="J144" s="69">
        <f t="shared" ref="J144:J145" si="74">I144*F144</f>
        <v>0</v>
      </c>
      <c r="K144" s="69"/>
      <c r="L144" s="69">
        <f t="shared" ref="L144:L145" si="75">K144*F144</f>
        <v>0</v>
      </c>
      <c r="M144" s="69">
        <f t="shared" ref="M144:M151" si="76">L144+J144+H144</f>
        <v>0</v>
      </c>
    </row>
    <row r="145" spans="1:17" ht="18.75" customHeight="1">
      <c r="A145" s="63"/>
      <c r="B145" s="94"/>
      <c r="C145" s="57" t="s">
        <v>404</v>
      </c>
      <c r="D145" s="124" t="s">
        <v>77</v>
      </c>
      <c r="E145" s="769" t="s">
        <v>35</v>
      </c>
      <c r="F145" s="59">
        <v>15</v>
      </c>
      <c r="G145" s="69"/>
      <c r="H145" s="69">
        <f t="shared" si="73"/>
        <v>0</v>
      </c>
      <c r="I145" s="69"/>
      <c r="J145" s="69">
        <f t="shared" si="74"/>
        <v>0</v>
      </c>
      <c r="K145" s="69"/>
      <c r="L145" s="69">
        <f t="shared" si="75"/>
        <v>0</v>
      </c>
      <c r="M145" s="69">
        <f t="shared" si="76"/>
        <v>0</v>
      </c>
    </row>
    <row r="146" spans="1:17" ht="16.5" customHeight="1">
      <c r="A146" s="164"/>
      <c r="B146" s="281"/>
      <c r="C146" s="157" t="s">
        <v>400</v>
      </c>
      <c r="D146" s="156" t="s">
        <v>20</v>
      </c>
      <c r="E146" s="769" t="s">
        <v>35</v>
      </c>
      <c r="F146" s="277">
        <v>3</v>
      </c>
      <c r="G146" s="278"/>
      <c r="H146" s="279">
        <f t="shared" si="73"/>
        <v>0</v>
      </c>
      <c r="I146" s="278"/>
      <c r="J146" s="279">
        <f t="shared" ref="J146:J151" si="77">I146*F146</f>
        <v>0</v>
      </c>
      <c r="K146" s="278"/>
      <c r="L146" s="279">
        <f t="shared" ref="L146:L149" si="78">K146*F146</f>
        <v>0</v>
      </c>
      <c r="M146" s="280">
        <f t="shared" si="76"/>
        <v>0</v>
      </c>
      <c r="N146" s="874"/>
    </row>
    <row r="147" spans="1:17" ht="54.75" customHeight="1">
      <c r="A147" s="151">
        <v>3</v>
      </c>
      <c r="B147" s="152" t="s">
        <v>23</v>
      </c>
      <c r="C147" s="150" t="s">
        <v>628</v>
      </c>
      <c r="D147" s="151" t="s">
        <v>31</v>
      </c>
      <c r="E147" s="760"/>
      <c r="F147" s="154">
        <v>13.2</v>
      </c>
      <c r="G147" s="190"/>
      <c r="H147" s="190">
        <f t="shared" si="73"/>
        <v>0</v>
      </c>
      <c r="I147" s="190"/>
      <c r="J147" s="190">
        <f t="shared" si="77"/>
        <v>0</v>
      </c>
      <c r="K147" s="190"/>
      <c r="L147" s="190">
        <f t="shared" si="78"/>
        <v>0</v>
      </c>
      <c r="M147" s="190">
        <f t="shared" si="76"/>
        <v>0</v>
      </c>
    </row>
    <row r="148" spans="1:17" ht="15" customHeight="1">
      <c r="A148" s="183"/>
      <c r="B148" s="156"/>
      <c r="C148" s="157" t="s">
        <v>114</v>
      </c>
      <c r="D148" s="156" t="s">
        <v>31</v>
      </c>
      <c r="E148" s="258">
        <v>1</v>
      </c>
      <c r="F148" s="146">
        <f>F147*E148</f>
        <v>13.2</v>
      </c>
      <c r="G148" s="146"/>
      <c r="H148" s="146">
        <f t="shared" si="73"/>
        <v>0</v>
      </c>
      <c r="I148" s="146"/>
      <c r="J148" s="146">
        <f t="shared" si="77"/>
        <v>0</v>
      </c>
      <c r="K148" s="146"/>
      <c r="L148" s="146">
        <f t="shared" si="78"/>
        <v>0</v>
      </c>
      <c r="M148" s="146">
        <f t="shared" si="76"/>
        <v>0</v>
      </c>
    </row>
    <row r="149" spans="1:17" s="319" customFormat="1" ht="32.25" customHeight="1">
      <c r="A149" s="317"/>
      <c r="B149" s="159"/>
      <c r="C149" s="57" t="s">
        <v>405</v>
      </c>
      <c r="D149" s="66" t="s">
        <v>136</v>
      </c>
      <c r="E149" s="130">
        <v>1.2</v>
      </c>
      <c r="F149" s="130">
        <f>E149*F147</f>
        <v>15.839999999999998</v>
      </c>
      <c r="G149" s="130"/>
      <c r="H149" s="130">
        <f>G149*F149</f>
        <v>0</v>
      </c>
      <c r="I149" s="67"/>
      <c r="J149" s="67"/>
      <c r="K149" s="67"/>
      <c r="L149" s="67">
        <f t="shared" si="78"/>
        <v>0</v>
      </c>
      <c r="M149" s="130">
        <f>H149</f>
        <v>0</v>
      </c>
      <c r="N149" s="867"/>
      <c r="O149" s="318"/>
    </row>
    <row r="150" spans="1:17" ht="30" customHeight="1">
      <c r="A150" s="183"/>
      <c r="B150" s="726"/>
      <c r="C150" s="157" t="s">
        <v>310</v>
      </c>
      <c r="D150" s="156" t="s">
        <v>82</v>
      </c>
      <c r="E150" s="215">
        <v>8</v>
      </c>
      <c r="F150" s="146">
        <f>F147*E150</f>
        <v>105.6</v>
      </c>
      <c r="G150" s="146"/>
      <c r="H150" s="146">
        <f t="shared" si="73"/>
        <v>0</v>
      </c>
      <c r="I150" s="146"/>
      <c r="J150" s="146">
        <f t="shared" si="77"/>
        <v>0</v>
      </c>
      <c r="K150" s="746"/>
      <c r="L150" s="708">
        <f>K150*F150</f>
        <v>0</v>
      </c>
      <c r="M150" s="146">
        <f t="shared" si="76"/>
        <v>0</v>
      </c>
    </row>
    <row r="151" spans="1:17" ht="16.5" customHeight="1">
      <c r="A151" s="183"/>
      <c r="B151" s="159"/>
      <c r="C151" s="157" t="s">
        <v>309</v>
      </c>
      <c r="D151" s="156" t="s">
        <v>20</v>
      </c>
      <c r="E151" s="146">
        <v>0.2</v>
      </c>
      <c r="F151" s="146">
        <f>E151*F147</f>
        <v>2.64</v>
      </c>
      <c r="G151" s="146"/>
      <c r="H151" s="146">
        <f t="shared" si="73"/>
        <v>0</v>
      </c>
      <c r="I151" s="146"/>
      <c r="J151" s="146">
        <f t="shared" si="77"/>
        <v>0</v>
      </c>
      <c r="K151" s="228"/>
      <c r="L151" s="708">
        <f>K151*F151</f>
        <v>0</v>
      </c>
      <c r="M151" s="146">
        <f t="shared" si="76"/>
        <v>0</v>
      </c>
    </row>
    <row r="152" spans="1:17" s="285" customFormat="1" ht="52.5" customHeight="1">
      <c r="A152" s="253">
        <v>4</v>
      </c>
      <c r="B152" s="151" t="s">
        <v>23</v>
      </c>
      <c r="C152" s="273" t="s">
        <v>408</v>
      </c>
      <c r="D152" s="151" t="s">
        <v>77</v>
      </c>
      <c r="E152" s="284"/>
      <c r="F152" s="154">
        <v>14.8</v>
      </c>
      <c r="G152" s="284"/>
      <c r="H152" s="282"/>
      <c r="I152" s="284"/>
      <c r="J152" s="282"/>
      <c r="K152" s="284"/>
      <c r="L152" s="282"/>
      <c r="M152" s="193">
        <f t="shared" ref="M152:M154" si="79">L152+J152+H152</f>
        <v>0</v>
      </c>
      <c r="N152" s="875"/>
      <c r="O152" s="283"/>
      <c r="P152" s="283"/>
      <c r="Q152" s="283"/>
    </row>
    <row r="153" spans="1:17" s="285" customFormat="1" ht="14.25" customHeight="1">
      <c r="A153" s="286"/>
      <c r="B153" s="172" t="s">
        <v>23</v>
      </c>
      <c r="C153" s="271" t="s">
        <v>130</v>
      </c>
      <c r="D153" s="156" t="s">
        <v>31</v>
      </c>
      <c r="E153" s="761">
        <v>1</v>
      </c>
      <c r="F153" s="146">
        <f>F152*E153</f>
        <v>14.8</v>
      </c>
      <c r="G153" s="272"/>
      <c r="H153" s="146">
        <f t="shared" ref="H153" si="80">G153*F153</f>
        <v>0</v>
      </c>
      <c r="I153" s="272"/>
      <c r="J153" s="146">
        <f>F153*I153</f>
        <v>0</v>
      </c>
      <c r="K153" s="272"/>
      <c r="L153" s="146">
        <f>F153*K153</f>
        <v>0</v>
      </c>
      <c r="M153" s="196">
        <f t="shared" si="79"/>
        <v>0</v>
      </c>
      <c r="N153" s="875"/>
      <c r="O153" s="283"/>
      <c r="P153" s="283"/>
      <c r="Q153" s="283"/>
    </row>
    <row r="154" spans="1:17" ht="32.25" customHeight="1">
      <c r="A154" s="164"/>
      <c r="B154" s="281"/>
      <c r="C154" s="157" t="s">
        <v>310</v>
      </c>
      <c r="D154" s="156" t="s">
        <v>21</v>
      </c>
      <c r="E154" s="276">
        <v>8</v>
      </c>
      <c r="F154" s="218">
        <f>E154*F152</f>
        <v>118.4</v>
      </c>
      <c r="G154" s="278"/>
      <c r="H154" s="279">
        <f t="shared" ref="H154" si="81">G154*F154</f>
        <v>0</v>
      </c>
      <c r="I154" s="278"/>
      <c r="J154" s="279">
        <f t="shared" ref="J154" si="82">I154*F154</f>
        <v>0</v>
      </c>
      <c r="K154" s="278"/>
      <c r="L154" s="279">
        <f t="shared" ref="L154" si="83">K154*F154</f>
        <v>0</v>
      </c>
      <c r="M154" s="280">
        <f t="shared" si="79"/>
        <v>0</v>
      </c>
      <c r="N154" s="874"/>
    </row>
    <row r="155" spans="1:17" s="285" customFormat="1" ht="79.5" customHeight="1">
      <c r="A155" s="253">
        <v>5</v>
      </c>
      <c r="B155" s="151" t="s">
        <v>131</v>
      </c>
      <c r="C155" s="273" t="s">
        <v>409</v>
      </c>
      <c r="D155" s="151" t="s">
        <v>31</v>
      </c>
      <c r="E155" s="284"/>
      <c r="F155" s="154">
        <v>4.16</v>
      </c>
      <c r="G155" s="284"/>
      <c r="H155" s="282"/>
      <c r="I155" s="284"/>
      <c r="J155" s="282"/>
      <c r="K155" s="284"/>
      <c r="L155" s="282"/>
      <c r="M155" s="193">
        <f t="shared" si="56"/>
        <v>0</v>
      </c>
      <c r="N155" s="875"/>
      <c r="O155" s="283"/>
      <c r="P155" s="283"/>
      <c r="Q155" s="283"/>
    </row>
    <row r="156" spans="1:17" s="285" customFormat="1" ht="15.75" customHeight="1">
      <c r="A156" s="286"/>
      <c r="B156" s="159"/>
      <c r="C156" s="271" t="s">
        <v>130</v>
      </c>
      <c r="D156" s="156" t="s">
        <v>77</v>
      </c>
      <c r="E156" s="272">
        <v>1</v>
      </c>
      <c r="F156" s="146">
        <f>E156*F155</f>
        <v>4.16</v>
      </c>
      <c r="G156" s="272"/>
      <c r="H156" s="146">
        <f t="shared" ref="H156:H157" si="84">G156*F156</f>
        <v>0</v>
      </c>
      <c r="I156" s="272"/>
      <c r="J156" s="146">
        <f>F156*I156</f>
        <v>0</v>
      </c>
      <c r="K156" s="272"/>
      <c r="L156" s="146">
        <f>F156*K156</f>
        <v>0</v>
      </c>
      <c r="M156" s="196">
        <f t="shared" si="56"/>
        <v>0</v>
      </c>
      <c r="N156" s="875"/>
      <c r="O156" s="283"/>
      <c r="P156" s="283"/>
      <c r="Q156" s="283"/>
    </row>
    <row r="157" spans="1:17" s="285" customFormat="1" ht="15.75" customHeight="1">
      <c r="A157" s="286"/>
      <c r="B157" s="159"/>
      <c r="C157" s="271" t="s">
        <v>33</v>
      </c>
      <c r="D157" s="156" t="s">
        <v>12</v>
      </c>
      <c r="E157" s="276">
        <v>4.1000000000000003E-3</v>
      </c>
      <c r="F157" s="146">
        <f>F155*E157</f>
        <v>1.7056000000000002E-2</v>
      </c>
      <c r="G157" s="272"/>
      <c r="H157" s="146">
        <f t="shared" si="84"/>
        <v>0</v>
      </c>
      <c r="I157" s="272"/>
      <c r="J157" s="146">
        <f t="shared" ref="J157:J159" si="85">F157*I157</f>
        <v>0</v>
      </c>
      <c r="K157" s="272"/>
      <c r="L157" s="146">
        <f>F157*K157</f>
        <v>0</v>
      </c>
      <c r="M157" s="196">
        <f t="shared" si="56"/>
        <v>0</v>
      </c>
      <c r="N157" s="875"/>
    </row>
    <row r="158" spans="1:17" s="288" customFormat="1" ht="15" customHeight="1">
      <c r="A158" s="287"/>
      <c r="B158" s="159"/>
      <c r="C158" s="271" t="s">
        <v>307</v>
      </c>
      <c r="D158" s="156" t="s">
        <v>132</v>
      </c>
      <c r="E158" s="276">
        <v>1.2</v>
      </c>
      <c r="F158" s="146">
        <f>E158*F155</f>
        <v>4.992</v>
      </c>
      <c r="G158" s="272"/>
      <c r="H158" s="146">
        <f>G158*F158</f>
        <v>0</v>
      </c>
      <c r="I158" s="272"/>
      <c r="J158" s="146">
        <f t="shared" si="85"/>
        <v>0</v>
      </c>
      <c r="K158" s="272"/>
      <c r="L158" s="146">
        <f>F158*K158</f>
        <v>0</v>
      </c>
      <c r="M158" s="196">
        <f t="shared" si="56"/>
        <v>0</v>
      </c>
      <c r="N158" s="876"/>
    </row>
    <row r="159" spans="1:17" s="289" customFormat="1" ht="15.75" customHeight="1">
      <c r="A159" s="286"/>
      <c r="B159" s="159"/>
      <c r="C159" s="271" t="s">
        <v>32</v>
      </c>
      <c r="D159" s="156" t="s">
        <v>12</v>
      </c>
      <c r="E159" s="276">
        <v>7.8E-2</v>
      </c>
      <c r="F159" s="146">
        <f>F155*E159</f>
        <v>0.32447999999999999</v>
      </c>
      <c r="G159" s="272"/>
      <c r="H159" s="146">
        <f>F159*G159</f>
        <v>0</v>
      </c>
      <c r="I159" s="272"/>
      <c r="J159" s="146">
        <f t="shared" si="85"/>
        <v>0</v>
      </c>
      <c r="K159" s="272"/>
      <c r="L159" s="146">
        <f>F159*K159</f>
        <v>0</v>
      </c>
      <c r="M159" s="196">
        <f t="shared" si="56"/>
        <v>0</v>
      </c>
      <c r="N159" s="128"/>
    </row>
    <row r="160" spans="1:17" s="285" customFormat="1" ht="79.5" customHeight="1">
      <c r="A160" s="253">
        <v>6</v>
      </c>
      <c r="B160" s="151" t="s">
        <v>131</v>
      </c>
      <c r="C160" s="273" t="s">
        <v>410</v>
      </c>
      <c r="D160" s="151" t="s">
        <v>31</v>
      </c>
      <c r="E160" s="284"/>
      <c r="F160" s="154">
        <v>1.32</v>
      </c>
      <c r="G160" s="284"/>
      <c r="H160" s="282"/>
      <c r="I160" s="284"/>
      <c r="J160" s="282"/>
      <c r="K160" s="284"/>
      <c r="L160" s="282"/>
      <c r="M160" s="193">
        <f t="shared" ref="M160:M172" si="86">L160+J160+H160</f>
        <v>0</v>
      </c>
      <c r="N160" s="875"/>
      <c r="O160" s="283"/>
      <c r="P160" s="283"/>
      <c r="Q160" s="283"/>
    </row>
    <row r="161" spans="1:17" s="285" customFormat="1" ht="15.75" customHeight="1">
      <c r="A161" s="286"/>
      <c r="B161" s="159"/>
      <c r="C161" s="271" t="s">
        <v>130</v>
      </c>
      <c r="D161" s="156" t="s">
        <v>77</v>
      </c>
      <c r="E161" s="272">
        <v>1</v>
      </c>
      <c r="F161" s="146">
        <f>E161*F160</f>
        <v>1.32</v>
      </c>
      <c r="G161" s="272"/>
      <c r="H161" s="146">
        <f t="shared" ref="H161:H162" si="87">G161*F161</f>
        <v>0</v>
      </c>
      <c r="I161" s="272"/>
      <c r="J161" s="146">
        <f>F161*I161</f>
        <v>0</v>
      </c>
      <c r="K161" s="272"/>
      <c r="L161" s="146">
        <f>F161*K161</f>
        <v>0</v>
      </c>
      <c r="M161" s="196">
        <f t="shared" si="86"/>
        <v>0</v>
      </c>
      <c r="N161" s="875"/>
      <c r="O161" s="283"/>
      <c r="P161" s="283"/>
      <c r="Q161" s="283"/>
    </row>
    <row r="162" spans="1:17" s="285" customFormat="1" ht="15.75" customHeight="1">
      <c r="A162" s="286"/>
      <c r="B162" s="159"/>
      <c r="C162" s="271" t="s">
        <v>33</v>
      </c>
      <c r="D162" s="156" t="s">
        <v>12</v>
      </c>
      <c r="E162" s="276">
        <v>4.1000000000000003E-3</v>
      </c>
      <c r="F162" s="146">
        <f>F160*E162</f>
        <v>5.412000000000001E-3</v>
      </c>
      <c r="G162" s="272"/>
      <c r="H162" s="146">
        <f t="shared" si="87"/>
        <v>0</v>
      </c>
      <c r="I162" s="272"/>
      <c r="J162" s="146">
        <f t="shared" ref="J162:J164" si="88">F162*I162</f>
        <v>0</v>
      </c>
      <c r="K162" s="272"/>
      <c r="L162" s="146">
        <f>F162*K162</f>
        <v>0</v>
      </c>
      <c r="M162" s="196">
        <f t="shared" si="86"/>
        <v>0</v>
      </c>
      <c r="N162" s="875"/>
    </row>
    <row r="163" spans="1:17" s="288" customFormat="1" ht="15.75" customHeight="1">
      <c r="A163" s="287"/>
      <c r="B163" s="159"/>
      <c r="C163" s="271" t="s">
        <v>307</v>
      </c>
      <c r="D163" s="156" t="s">
        <v>132</v>
      </c>
      <c r="E163" s="276">
        <v>1.2</v>
      </c>
      <c r="F163" s="146">
        <f>E163*F160</f>
        <v>1.5840000000000001</v>
      </c>
      <c r="G163" s="272"/>
      <c r="H163" s="146">
        <f>G163*F163</f>
        <v>0</v>
      </c>
      <c r="I163" s="272"/>
      <c r="J163" s="146">
        <f t="shared" si="88"/>
        <v>0</v>
      </c>
      <c r="K163" s="272"/>
      <c r="L163" s="146">
        <f>F163*K163</f>
        <v>0</v>
      </c>
      <c r="M163" s="196">
        <f t="shared" si="86"/>
        <v>0</v>
      </c>
      <c r="N163" s="876"/>
    </row>
    <row r="164" spans="1:17" s="289" customFormat="1" ht="15.75" customHeight="1">
      <c r="A164" s="286"/>
      <c r="B164" s="159"/>
      <c r="C164" s="271" t="s">
        <v>32</v>
      </c>
      <c r="D164" s="156" t="s">
        <v>12</v>
      </c>
      <c r="E164" s="276">
        <v>7.8E-2</v>
      </c>
      <c r="F164" s="146">
        <f>F160*E164</f>
        <v>0.10296000000000001</v>
      </c>
      <c r="G164" s="272"/>
      <c r="H164" s="146">
        <f>F164*G164</f>
        <v>0</v>
      </c>
      <c r="I164" s="272"/>
      <c r="J164" s="146">
        <f t="shared" si="88"/>
        <v>0</v>
      </c>
      <c r="K164" s="272"/>
      <c r="L164" s="146">
        <f>F164*K164</f>
        <v>0</v>
      </c>
      <c r="M164" s="196">
        <f t="shared" si="86"/>
        <v>0</v>
      </c>
      <c r="N164" s="128"/>
    </row>
    <row r="165" spans="1:17" s="285" customFormat="1" ht="52.5" customHeight="1">
      <c r="A165" s="253">
        <v>7</v>
      </c>
      <c r="B165" s="151" t="s">
        <v>23</v>
      </c>
      <c r="C165" s="273" t="s">
        <v>411</v>
      </c>
      <c r="D165" s="151" t="s">
        <v>77</v>
      </c>
      <c r="E165" s="284"/>
      <c r="F165" s="154">
        <v>13.2</v>
      </c>
      <c r="G165" s="284"/>
      <c r="H165" s="282"/>
      <c r="I165" s="284"/>
      <c r="J165" s="282"/>
      <c r="K165" s="284"/>
      <c r="L165" s="282"/>
      <c r="M165" s="193">
        <f t="shared" si="86"/>
        <v>0</v>
      </c>
      <c r="N165" s="875"/>
      <c r="O165" s="283"/>
      <c r="P165" s="283"/>
      <c r="Q165" s="283"/>
    </row>
    <row r="166" spans="1:17" s="285" customFormat="1" ht="14.25" customHeight="1">
      <c r="A166" s="286"/>
      <c r="B166" s="172" t="s">
        <v>23</v>
      </c>
      <c r="C166" s="271" t="s">
        <v>130</v>
      </c>
      <c r="D166" s="156" t="s">
        <v>31</v>
      </c>
      <c r="E166" s="761">
        <v>1</v>
      </c>
      <c r="F166" s="146">
        <f>F165*E166</f>
        <v>13.2</v>
      </c>
      <c r="G166" s="272"/>
      <c r="H166" s="146">
        <f t="shared" ref="H166:H167" si="89">G166*F166</f>
        <v>0</v>
      </c>
      <c r="I166" s="272"/>
      <c r="J166" s="146">
        <f>F166*I166</f>
        <v>0</v>
      </c>
      <c r="K166" s="272"/>
      <c r="L166" s="146">
        <f>F166*K166</f>
        <v>0</v>
      </c>
      <c r="M166" s="196">
        <f t="shared" si="86"/>
        <v>0</v>
      </c>
      <c r="N166" s="875"/>
      <c r="O166" s="283"/>
      <c r="P166" s="283"/>
      <c r="Q166" s="283"/>
    </row>
    <row r="167" spans="1:17" ht="32.25" customHeight="1">
      <c r="A167" s="164"/>
      <c r="B167" s="281"/>
      <c r="C167" s="157" t="s">
        <v>310</v>
      </c>
      <c r="D167" s="156" t="s">
        <v>21</v>
      </c>
      <c r="E167" s="276">
        <v>8</v>
      </c>
      <c r="F167" s="218">
        <f>E167*F165</f>
        <v>105.6</v>
      </c>
      <c r="G167" s="278"/>
      <c r="H167" s="279">
        <f t="shared" si="89"/>
        <v>0</v>
      </c>
      <c r="I167" s="278"/>
      <c r="J167" s="279">
        <f t="shared" ref="J167" si="90">I167*F167</f>
        <v>0</v>
      </c>
      <c r="K167" s="278"/>
      <c r="L167" s="279">
        <f t="shared" ref="L167" si="91">K167*F167</f>
        <v>0</v>
      </c>
      <c r="M167" s="280">
        <f t="shared" si="86"/>
        <v>0</v>
      </c>
      <c r="N167" s="874"/>
    </row>
    <row r="168" spans="1:17" s="285" customFormat="1" ht="79.5" customHeight="1">
      <c r="A168" s="253">
        <v>8</v>
      </c>
      <c r="B168" s="151" t="s">
        <v>131</v>
      </c>
      <c r="C168" s="273" t="s">
        <v>412</v>
      </c>
      <c r="D168" s="151" t="s">
        <v>31</v>
      </c>
      <c r="E168" s="284"/>
      <c r="F168" s="154">
        <v>3.08</v>
      </c>
      <c r="G168" s="284"/>
      <c r="H168" s="282"/>
      <c r="I168" s="284"/>
      <c r="J168" s="282"/>
      <c r="K168" s="284"/>
      <c r="L168" s="282"/>
      <c r="M168" s="193">
        <f t="shared" si="86"/>
        <v>0</v>
      </c>
      <c r="N168" s="875"/>
      <c r="O168" s="283"/>
      <c r="P168" s="283"/>
      <c r="Q168" s="283"/>
    </row>
    <row r="169" spans="1:17" s="285" customFormat="1" ht="15.75" customHeight="1">
      <c r="A169" s="286"/>
      <c r="B169" s="159"/>
      <c r="C169" s="271" t="s">
        <v>130</v>
      </c>
      <c r="D169" s="156" t="s">
        <v>77</v>
      </c>
      <c r="E169" s="272">
        <v>1</v>
      </c>
      <c r="F169" s="146">
        <f>E169*F168</f>
        <v>3.08</v>
      </c>
      <c r="G169" s="272"/>
      <c r="H169" s="146">
        <f t="shared" ref="H169:H170" si="92">G169*F169</f>
        <v>0</v>
      </c>
      <c r="I169" s="272"/>
      <c r="J169" s="146">
        <f>F169*I169</f>
        <v>0</v>
      </c>
      <c r="K169" s="272"/>
      <c r="L169" s="146">
        <f>F169*K169</f>
        <v>0</v>
      </c>
      <c r="M169" s="196">
        <f t="shared" si="86"/>
        <v>0</v>
      </c>
      <c r="N169" s="875"/>
      <c r="O169" s="283"/>
      <c r="P169" s="283"/>
      <c r="Q169" s="283"/>
    </row>
    <row r="170" spans="1:17" s="285" customFormat="1" ht="15.75" customHeight="1">
      <c r="A170" s="286"/>
      <c r="B170" s="159"/>
      <c r="C170" s="271" t="s">
        <v>33</v>
      </c>
      <c r="D170" s="156" t="s">
        <v>12</v>
      </c>
      <c r="E170" s="276">
        <v>4.1000000000000003E-3</v>
      </c>
      <c r="F170" s="146">
        <f>F168*E170</f>
        <v>1.2628000000000002E-2</v>
      </c>
      <c r="G170" s="272"/>
      <c r="H170" s="146">
        <f t="shared" si="92"/>
        <v>0</v>
      </c>
      <c r="I170" s="272"/>
      <c r="J170" s="146">
        <f t="shared" ref="J170:J172" si="93">F170*I170</f>
        <v>0</v>
      </c>
      <c r="K170" s="272"/>
      <c r="L170" s="146">
        <f>F170*K170</f>
        <v>0</v>
      </c>
      <c r="M170" s="196">
        <f t="shared" si="86"/>
        <v>0</v>
      </c>
      <c r="N170" s="875"/>
    </row>
    <row r="171" spans="1:17" s="288" customFormat="1" ht="15.75" customHeight="1">
      <c r="A171" s="287"/>
      <c r="B171" s="159"/>
      <c r="C171" s="271" t="s">
        <v>307</v>
      </c>
      <c r="D171" s="156" t="s">
        <v>132</v>
      </c>
      <c r="E171" s="276">
        <v>1.2</v>
      </c>
      <c r="F171" s="146">
        <f>E171*F168</f>
        <v>3.6959999999999997</v>
      </c>
      <c r="G171" s="272"/>
      <c r="H171" s="146">
        <f>G171*F171</f>
        <v>0</v>
      </c>
      <c r="I171" s="272"/>
      <c r="J171" s="146">
        <f t="shared" si="93"/>
        <v>0</v>
      </c>
      <c r="K171" s="272"/>
      <c r="L171" s="146">
        <f>F171*K171</f>
        <v>0</v>
      </c>
      <c r="M171" s="196">
        <f t="shared" si="86"/>
        <v>0</v>
      </c>
      <c r="N171" s="876"/>
    </row>
    <row r="172" spans="1:17" s="289" customFormat="1" ht="15.75" customHeight="1">
      <c r="A172" s="286"/>
      <c r="B172" s="159"/>
      <c r="C172" s="271" t="s">
        <v>32</v>
      </c>
      <c r="D172" s="156" t="s">
        <v>12</v>
      </c>
      <c r="E172" s="276">
        <v>7.8E-2</v>
      </c>
      <c r="F172" s="146">
        <f>F168*E172</f>
        <v>0.24024000000000001</v>
      </c>
      <c r="G172" s="272"/>
      <c r="H172" s="146">
        <f>F172*G172</f>
        <v>0</v>
      </c>
      <c r="I172" s="272"/>
      <c r="J172" s="146">
        <f t="shared" si="93"/>
        <v>0</v>
      </c>
      <c r="K172" s="272"/>
      <c r="L172" s="146">
        <f>F172*K172</f>
        <v>0</v>
      </c>
      <c r="M172" s="196">
        <f t="shared" si="86"/>
        <v>0</v>
      </c>
      <c r="N172" s="128"/>
    </row>
    <row r="173" spans="1:17" s="285" customFormat="1" ht="79.5" customHeight="1">
      <c r="A173" s="253">
        <v>9</v>
      </c>
      <c r="B173" s="151" t="s">
        <v>131</v>
      </c>
      <c r="C173" s="273" t="s">
        <v>413</v>
      </c>
      <c r="D173" s="151" t="s">
        <v>31</v>
      </c>
      <c r="E173" s="284"/>
      <c r="F173" s="154">
        <v>2.64</v>
      </c>
      <c r="G173" s="284"/>
      <c r="H173" s="282"/>
      <c r="I173" s="284"/>
      <c r="J173" s="282"/>
      <c r="K173" s="284"/>
      <c r="L173" s="282"/>
      <c r="M173" s="193">
        <f t="shared" ref="M173:M177" si="94">L173+J173+H173</f>
        <v>0</v>
      </c>
      <c r="N173" s="875"/>
      <c r="O173" s="283"/>
      <c r="P173" s="283"/>
      <c r="Q173" s="283"/>
    </row>
    <row r="174" spans="1:17" s="285" customFormat="1" ht="15.75" customHeight="1">
      <c r="A174" s="286"/>
      <c r="B174" s="159"/>
      <c r="C174" s="271" t="s">
        <v>130</v>
      </c>
      <c r="D174" s="156" t="s">
        <v>77</v>
      </c>
      <c r="E174" s="272">
        <v>1</v>
      </c>
      <c r="F174" s="146">
        <f>E174*F173</f>
        <v>2.64</v>
      </c>
      <c r="G174" s="272"/>
      <c r="H174" s="146">
        <f t="shared" ref="H174:H175" si="95">G174*F174</f>
        <v>0</v>
      </c>
      <c r="I174" s="272"/>
      <c r="J174" s="146">
        <f>F174*I174</f>
        <v>0</v>
      </c>
      <c r="K174" s="272"/>
      <c r="L174" s="146">
        <f>F174*K174</f>
        <v>0</v>
      </c>
      <c r="M174" s="196">
        <f t="shared" si="94"/>
        <v>0</v>
      </c>
      <c r="N174" s="875"/>
      <c r="O174" s="283"/>
      <c r="P174" s="283"/>
      <c r="Q174" s="283"/>
    </row>
    <row r="175" spans="1:17" s="285" customFormat="1" ht="15.75" customHeight="1">
      <c r="A175" s="286"/>
      <c r="B175" s="159"/>
      <c r="C175" s="271" t="s">
        <v>33</v>
      </c>
      <c r="D175" s="156" t="s">
        <v>12</v>
      </c>
      <c r="E175" s="276">
        <v>4.1000000000000003E-3</v>
      </c>
      <c r="F175" s="146">
        <f>F173*E175</f>
        <v>1.0824000000000002E-2</v>
      </c>
      <c r="G175" s="272"/>
      <c r="H175" s="146">
        <f t="shared" si="95"/>
        <v>0</v>
      </c>
      <c r="I175" s="272"/>
      <c r="J175" s="146">
        <f t="shared" ref="J175:J177" si="96">F175*I175</f>
        <v>0</v>
      </c>
      <c r="K175" s="272"/>
      <c r="L175" s="146">
        <f>F175*K175</f>
        <v>0</v>
      </c>
      <c r="M175" s="196">
        <f t="shared" si="94"/>
        <v>0</v>
      </c>
      <c r="N175" s="875"/>
    </row>
    <row r="176" spans="1:17" s="288" customFormat="1" ht="14.25" customHeight="1">
      <c r="A176" s="287"/>
      <c r="B176" s="159"/>
      <c r="C176" s="271" t="s">
        <v>307</v>
      </c>
      <c r="D176" s="156" t="s">
        <v>132</v>
      </c>
      <c r="E176" s="276">
        <v>1.2</v>
      </c>
      <c r="F176" s="146">
        <f>E176*F173</f>
        <v>3.1680000000000001</v>
      </c>
      <c r="G176" s="272"/>
      <c r="H176" s="146">
        <f>G176*F176</f>
        <v>0</v>
      </c>
      <c r="I176" s="272"/>
      <c r="J176" s="146">
        <f t="shared" si="96"/>
        <v>0</v>
      </c>
      <c r="K176" s="272"/>
      <c r="L176" s="146">
        <f>F176*K176</f>
        <v>0</v>
      </c>
      <c r="M176" s="196">
        <f t="shared" si="94"/>
        <v>0</v>
      </c>
      <c r="N176" s="876"/>
    </row>
    <row r="177" spans="1:18" s="289" customFormat="1" ht="15.75" customHeight="1">
      <c r="A177" s="286"/>
      <c r="B177" s="159"/>
      <c r="C177" s="271" t="s">
        <v>32</v>
      </c>
      <c r="D177" s="156" t="s">
        <v>12</v>
      </c>
      <c r="E177" s="276">
        <v>7.8E-2</v>
      </c>
      <c r="F177" s="146">
        <f>F173*E177</f>
        <v>0.20592000000000002</v>
      </c>
      <c r="G177" s="272"/>
      <c r="H177" s="146">
        <f>F177*G177</f>
        <v>0</v>
      </c>
      <c r="I177" s="272"/>
      <c r="J177" s="146">
        <f t="shared" si="96"/>
        <v>0</v>
      </c>
      <c r="K177" s="272"/>
      <c r="L177" s="146">
        <f>F177*K177</f>
        <v>0</v>
      </c>
      <c r="M177" s="196">
        <f t="shared" si="94"/>
        <v>0</v>
      </c>
      <c r="N177" s="128"/>
    </row>
    <row r="178" spans="1:18" s="295" customFormat="1" ht="57.75" customHeight="1">
      <c r="A178" s="109">
        <v>10</v>
      </c>
      <c r="B178" s="290" t="s">
        <v>133</v>
      </c>
      <c r="C178" s="88" t="s">
        <v>406</v>
      </c>
      <c r="D178" s="109" t="s">
        <v>77</v>
      </c>
      <c r="E178" s="291"/>
      <c r="F178" s="169">
        <v>2.5</v>
      </c>
      <c r="G178" s="292"/>
      <c r="H178" s="293"/>
      <c r="I178" s="293"/>
      <c r="J178" s="293"/>
      <c r="K178" s="293"/>
      <c r="L178" s="293"/>
      <c r="M178" s="294"/>
      <c r="O178" s="296"/>
      <c r="Q178" s="297"/>
      <c r="R178" s="298">
        <f t="shared" ref="R178:R182" si="97">O178-P178</f>
        <v>0</v>
      </c>
    </row>
    <row r="179" spans="1:18" s="295" customFormat="1" ht="16.5" customHeight="1">
      <c r="A179" s="299"/>
      <c r="B179" s="172" t="s">
        <v>23</v>
      </c>
      <c r="C179" s="57" t="s">
        <v>94</v>
      </c>
      <c r="D179" s="66" t="s">
        <v>77</v>
      </c>
      <c r="E179" s="130">
        <v>1</v>
      </c>
      <c r="F179" s="130">
        <f>E179*F178</f>
        <v>2.5</v>
      </c>
      <c r="G179" s="130"/>
      <c r="H179" s="130"/>
      <c r="I179" s="130"/>
      <c r="J179" s="130">
        <f t="shared" ref="J179" si="98">F179*I179</f>
        <v>0</v>
      </c>
      <c r="K179" s="130"/>
      <c r="L179" s="130"/>
      <c r="M179" s="130">
        <f>H179+J179+L179</f>
        <v>0</v>
      </c>
      <c r="N179" s="873"/>
      <c r="O179" s="300"/>
      <c r="Q179" s="297"/>
      <c r="R179" s="298">
        <f t="shared" si="97"/>
        <v>0</v>
      </c>
    </row>
    <row r="180" spans="1:18" s="295" customFormat="1">
      <c r="A180" s="299"/>
      <c r="B180" s="179"/>
      <c r="C180" s="57" t="s">
        <v>33</v>
      </c>
      <c r="D180" s="66" t="s">
        <v>12</v>
      </c>
      <c r="E180" s="301">
        <v>6.6199999999999995E-2</v>
      </c>
      <c r="F180" s="130">
        <f>F178*E180</f>
        <v>0.16549999999999998</v>
      </c>
      <c r="G180" s="130"/>
      <c r="H180" s="130"/>
      <c r="I180" s="130"/>
      <c r="J180" s="130"/>
      <c r="K180" s="130"/>
      <c r="L180" s="130">
        <f>F180*K180</f>
        <v>0</v>
      </c>
      <c r="M180" s="130">
        <f>H180+J180+L180</f>
        <v>0</v>
      </c>
      <c r="O180" s="302"/>
      <c r="Q180" s="297"/>
      <c r="R180" s="298">
        <f t="shared" si="97"/>
        <v>0</v>
      </c>
    </row>
    <row r="181" spans="1:18" s="295" customFormat="1">
      <c r="A181" s="299"/>
      <c r="B181" s="159"/>
      <c r="C181" s="57" t="s">
        <v>63</v>
      </c>
      <c r="D181" s="66" t="s">
        <v>20</v>
      </c>
      <c r="E181" s="207">
        <v>0.128</v>
      </c>
      <c r="F181" s="130">
        <f>F178*E181</f>
        <v>0.32</v>
      </c>
      <c r="G181" s="130"/>
      <c r="H181" s="130">
        <f>G181*F181</f>
        <v>0</v>
      </c>
      <c r="I181" s="130"/>
      <c r="J181" s="130"/>
      <c r="K181" s="130"/>
      <c r="L181" s="130"/>
      <c r="M181" s="130">
        <f>H181</f>
        <v>0</v>
      </c>
      <c r="O181" s="305"/>
      <c r="Q181" s="297"/>
      <c r="R181" s="298">
        <f t="shared" si="97"/>
        <v>0</v>
      </c>
    </row>
    <row r="182" spans="1:18" s="295" customFormat="1">
      <c r="A182" s="299"/>
      <c r="B182" s="159"/>
      <c r="C182" s="57" t="s">
        <v>134</v>
      </c>
      <c r="D182" s="66" t="s">
        <v>20</v>
      </c>
      <c r="E182" s="130">
        <v>4.0599999999999996</v>
      </c>
      <c r="F182" s="130">
        <f>F178*E182</f>
        <v>10.149999999999999</v>
      </c>
      <c r="G182" s="130"/>
      <c r="H182" s="130">
        <f>F182*G182</f>
        <v>0</v>
      </c>
      <c r="I182" s="130"/>
      <c r="J182" s="130"/>
      <c r="K182" s="130"/>
      <c r="L182" s="130"/>
      <c r="M182" s="130">
        <f>H182+J182+L182</f>
        <v>0</v>
      </c>
      <c r="O182" s="296"/>
      <c r="Q182" s="297"/>
      <c r="R182" s="298">
        <f t="shared" si="97"/>
        <v>0</v>
      </c>
    </row>
    <row r="183" spans="1:18" s="128" customFormat="1" ht="16.5" customHeight="1">
      <c r="A183" s="306"/>
      <c r="B183" s="209"/>
      <c r="C183" s="61" t="s">
        <v>32</v>
      </c>
      <c r="D183" s="210" t="s">
        <v>12</v>
      </c>
      <c r="E183" s="212">
        <v>0.13300000000000001</v>
      </c>
      <c r="F183" s="211">
        <f>E183*F178</f>
        <v>0.33250000000000002</v>
      </c>
      <c r="G183" s="211"/>
      <c r="H183" s="211">
        <f>F183*G183</f>
        <v>0</v>
      </c>
      <c r="I183" s="212"/>
      <c r="J183" s="212"/>
      <c r="K183" s="212"/>
      <c r="L183" s="212"/>
      <c r="M183" s="211">
        <f>H183+J183+L183</f>
        <v>0</v>
      </c>
      <c r="N183" s="869"/>
      <c r="O183" s="307"/>
      <c r="R183" s="308"/>
    </row>
    <row r="184" spans="1:18" s="314" customFormat="1" ht="74.25" customHeight="1">
      <c r="A184" s="109">
        <v>11</v>
      </c>
      <c r="B184" s="243" t="s">
        <v>135</v>
      </c>
      <c r="C184" s="88" t="s">
        <v>414</v>
      </c>
      <c r="D184" s="109" t="s">
        <v>31</v>
      </c>
      <c r="E184" s="309"/>
      <c r="F184" s="169">
        <v>1.1000000000000001</v>
      </c>
      <c r="G184" s="309"/>
      <c r="H184" s="310"/>
      <c r="I184" s="311"/>
      <c r="J184" s="310"/>
      <c r="K184" s="311"/>
      <c r="L184" s="310"/>
      <c r="M184" s="310"/>
      <c r="N184" s="871"/>
      <c r="O184" s="312"/>
      <c r="P184" s="313"/>
    </row>
    <row r="185" spans="1:18" s="314" customFormat="1" ht="15" customHeight="1">
      <c r="A185" s="299"/>
      <c r="B185" s="172" t="s">
        <v>23</v>
      </c>
      <c r="C185" s="57" t="s">
        <v>130</v>
      </c>
      <c r="D185" s="66" t="s">
        <v>31</v>
      </c>
      <c r="E185" s="315">
        <v>1</v>
      </c>
      <c r="F185" s="315">
        <f>F184*E185</f>
        <v>1.1000000000000001</v>
      </c>
      <c r="G185" s="315"/>
      <c r="H185" s="315">
        <f t="shared" ref="H185" si="99">G185*F185</f>
        <v>0</v>
      </c>
      <c r="I185" s="315"/>
      <c r="J185" s="130">
        <f>F185*I185</f>
        <v>0</v>
      </c>
      <c r="K185" s="67"/>
      <c r="L185" s="67"/>
      <c r="M185" s="130">
        <f>H185+J185+L185</f>
        <v>0</v>
      </c>
      <c r="N185" s="872"/>
      <c r="O185" s="316"/>
    </row>
    <row r="186" spans="1:18" s="314" customFormat="1" ht="16.5" customHeight="1">
      <c r="A186" s="299"/>
      <c r="B186" s="179"/>
      <c r="C186" s="57" t="s">
        <v>33</v>
      </c>
      <c r="D186" s="66" t="s">
        <v>12</v>
      </c>
      <c r="E186" s="67">
        <v>4.1000000000000002E-2</v>
      </c>
      <c r="F186" s="130">
        <f>F184*E186</f>
        <v>4.5100000000000008E-2</v>
      </c>
      <c r="G186" s="67"/>
      <c r="H186" s="67"/>
      <c r="I186" s="67"/>
      <c r="J186" s="67"/>
      <c r="K186" s="130"/>
      <c r="L186" s="130">
        <f>F186*K186</f>
        <v>0</v>
      </c>
      <c r="M186" s="130">
        <f>H186+J186+L186</f>
        <v>0</v>
      </c>
      <c r="N186" s="877"/>
      <c r="O186" s="312"/>
    </row>
    <row r="187" spans="1:18" s="319" customFormat="1" ht="16.5" customHeight="1">
      <c r="A187" s="317"/>
      <c r="B187" s="159"/>
      <c r="C187" s="57" t="s">
        <v>307</v>
      </c>
      <c r="D187" s="66" t="s">
        <v>136</v>
      </c>
      <c r="E187" s="130">
        <v>1.2</v>
      </c>
      <c r="F187" s="130">
        <f>E187*F184</f>
        <v>1.32</v>
      </c>
      <c r="G187" s="130"/>
      <c r="H187" s="130">
        <f>G187*F187</f>
        <v>0</v>
      </c>
      <c r="I187" s="67"/>
      <c r="J187" s="67"/>
      <c r="K187" s="67"/>
      <c r="L187" s="67"/>
      <c r="M187" s="130">
        <f>H187</f>
        <v>0</v>
      </c>
      <c r="N187" s="867"/>
      <c r="O187" s="318"/>
    </row>
    <row r="188" spans="1:18" s="128" customFormat="1" ht="15.75" customHeight="1">
      <c r="A188" s="306"/>
      <c r="B188" s="209"/>
      <c r="C188" s="61" t="s">
        <v>32</v>
      </c>
      <c r="D188" s="210" t="s">
        <v>12</v>
      </c>
      <c r="E188" s="212">
        <v>7.8E-2</v>
      </c>
      <c r="F188" s="211">
        <f>F184*E188</f>
        <v>8.5800000000000001E-2</v>
      </c>
      <c r="G188" s="211"/>
      <c r="H188" s="211">
        <f>F188*G188</f>
        <v>0</v>
      </c>
      <c r="I188" s="212"/>
      <c r="J188" s="212"/>
      <c r="K188" s="212"/>
      <c r="L188" s="212"/>
      <c r="M188" s="211">
        <f>H188+J188+L188</f>
        <v>0</v>
      </c>
      <c r="N188" s="869"/>
      <c r="O188" s="307"/>
      <c r="R188" s="308"/>
    </row>
    <row r="189" spans="1:18" s="314" customFormat="1" ht="65.25" customHeight="1">
      <c r="A189" s="109">
        <v>12</v>
      </c>
      <c r="B189" s="243" t="s">
        <v>135</v>
      </c>
      <c r="C189" s="88" t="s">
        <v>415</v>
      </c>
      <c r="D189" s="109" t="s">
        <v>31</v>
      </c>
      <c r="E189" s="309"/>
      <c r="F189" s="169">
        <v>0.3</v>
      </c>
      <c r="G189" s="309"/>
      <c r="H189" s="310"/>
      <c r="I189" s="311"/>
      <c r="J189" s="310"/>
      <c r="K189" s="311"/>
      <c r="L189" s="310"/>
      <c r="M189" s="310"/>
      <c r="N189" s="871"/>
      <c r="O189" s="312"/>
      <c r="P189" s="313"/>
    </row>
    <row r="190" spans="1:18" s="314" customFormat="1" ht="15.75" customHeight="1">
      <c r="A190" s="299"/>
      <c r="B190" s="179" t="s">
        <v>23</v>
      </c>
      <c r="C190" s="57" t="s">
        <v>130</v>
      </c>
      <c r="D190" s="66" t="s">
        <v>31</v>
      </c>
      <c r="E190" s="315">
        <v>1</v>
      </c>
      <c r="F190" s="315">
        <f>F189*E190</f>
        <v>0.3</v>
      </c>
      <c r="G190" s="315"/>
      <c r="H190" s="315">
        <f t="shared" ref="H190" si="100">G190*F190</f>
        <v>0</v>
      </c>
      <c r="I190" s="315"/>
      <c r="J190" s="130">
        <f>F190*I190</f>
        <v>0</v>
      </c>
      <c r="K190" s="67"/>
      <c r="L190" s="67"/>
      <c r="M190" s="130">
        <f>H190+J190+L190</f>
        <v>0</v>
      </c>
      <c r="N190" s="872"/>
      <c r="O190" s="316"/>
    </row>
    <row r="191" spans="1:18" s="314" customFormat="1" ht="16.5" customHeight="1">
      <c r="A191" s="299"/>
      <c r="B191" s="179"/>
      <c r="C191" s="57" t="s">
        <v>33</v>
      </c>
      <c r="D191" s="66" t="s">
        <v>12</v>
      </c>
      <c r="E191" s="67">
        <v>4.1000000000000002E-2</v>
      </c>
      <c r="F191" s="130">
        <f>F189*E191</f>
        <v>1.23E-2</v>
      </c>
      <c r="G191" s="67"/>
      <c r="H191" s="67"/>
      <c r="I191" s="67"/>
      <c r="J191" s="67"/>
      <c r="K191" s="130"/>
      <c r="L191" s="130">
        <f>F191*K191</f>
        <v>0</v>
      </c>
      <c r="M191" s="130">
        <f>H191+J191+L191</f>
        <v>0</v>
      </c>
      <c r="N191" s="877"/>
      <c r="O191" s="312"/>
    </row>
    <row r="192" spans="1:18" s="319" customFormat="1" ht="16.5" customHeight="1">
      <c r="A192" s="317"/>
      <c r="B192" s="159"/>
      <c r="C192" s="57" t="s">
        <v>308</v>
      </c>
      <c r="D192" s="66" t="s">
        <v>136</v>
      </c>
      <c r="E192" s="130">
        <v>1.2</v>
      </c>
      <c r="F192" s="130">
        <f>E192*F189</f>
        <v>0.36</v>
      </c>
      <c r="G192" s="130"/>
      <c r="H192" s="130">
        <f>G192*F192</f>
        <v>0</v>
      </c>
      <c r="I192" s="67"/>
      <c r="J192" s="67"/>
      <c r="K192" s="67"/>
      <c r="L192" s="67"/>
      <c r="M192" s="130">
        <f>H192</f>
        <v>0</v>
      </c>
      <c r="N192" s="867"/>
      <c r="O192" s="318"/>
    </row>
    <row r="193" spans="1:18" s="128" customFormat="1" ht="16.5" customHeight="1">
      <c r="A193" s="306"/>
      <c r="B193" s="209"/>
      <c r="C193" s="61" t="s">
        <v>32</v>
      </c>
      <c r="D193" s="210" t="s">
        <v>12</v>
      </c>
      <c r="E193" s="212">
        <v>7.8E-2</v>
      </c>
      <c r="F193" s="212">
        <f>F189*E193</f>
        <v>2.3400000000000001E-2</v>
      </c>
      <c r="G193" s="211"/>
      <c r="H193" s="212">
        <f>F193*G193</f>
        <v>0</v>
      </c>
      <c r="I193" s="212"/>
      <c r="J193" s="212"/>
      <c r="K193" s="212"/>
      <c r="L193" s="212"/>
      <c r="M193" s="211">
        <f>H193+J193+L193</f>
        <v>0</v>
      </c>
      <c r="N193" s="869"/>
      <c r="O193" s="307"/>
      <c r="R193" s="308"/>
    </row>
    <row r="194" spans="1:18" s="314" customFormat="1" ht="70.5" customHeight="1">
      <c r="A194" s="109">
        <v>13</v>
      </c>
      <c r="B194" s="243" t="s">
        <v>135</v>
      </c>
      <c r="C194" s="88" t="s">
        <v>407</v>
      </c>
      <c r="D194" s="109" t="s">
        <v>31</v>
      </c>
      <c r="E194" s="309"/>
      <c r="F194" s="169">
        <v>0.9</v>
      </c>
      <c r="G194" s="309"/>
      <c r="H194" s="310"/>
      <c r="I194" s="311"/>
      <c r="J194" s="310"/>
      <c r="K194" s="311"/>
      <c r="L194" s="310"/>
      <c r="M194" s="310"/>
      <c r="N194" s="871"/>
      <c r="O194" s="312"/>
      <c r="P194" s="313"/>
    </row>
    <row r="195" spans="1:18" s="314" customFormat="1" ht="13.5" customHeight="1">
      <c r="A195" s="299"/>
      <c r="B195" s="179" t="s">
        <v>23</v>
      </c>
      <c r="C195" s="57" t="s">
        <v>130</v>
      </c>
      <c r="D195" s="66" t="s">
        <v>31</v>
      </c>
      <c r="E195" s="315">
        <v>1</v>
      </c>
      <c r="F195" s="315">
        <f>F194*E195</f>
        <v>0.9</v>
      </c>
      <c r="G195" s="315"/>
      <c r="H195" s="315">
        <f t="shared" ref="H195" si="101">G195*F195</f>
        <v>0</v>
      </c>
      <c r="I195" s="315"/>
      <c r="J195" s="130">
        <f>F195*I195</f>
        <v>0</v>
      </c>
      <c r="K195" s="67"/>
      <c r="L195" s="67"/>
      <c r="M195" s="130">
        <f>H195+J195+L195</f>
        <v>0</v>
      </c>
      <c r="N195" s="873"/>
      <c r="O195" s="316"/>
    </row>
    <row r="196" spans="1:18" s="314" customFormat="1" ht="16.5" customHeight="1">
      <c r="A196" s="299"/>
      <c r="B196" s="179"/>
      <c r="C196" s="57" t="s">
        <v>33</v>
      </c>
      <c r="D196" s="66" t="s">
        <v>12</v>
      </c>
      <c r="E196" s="67">
        <v>4.1000000000000002E-2</v>
      </c>
      <c r="F196" s="130">
        <f>F194*E196</f>
        <v>3.6900000000000002E-2</v>
      </c>
      <c r="G196" s="67"/>
      <c r="H196" s="67"/>
      <c r="I196" s="67"/>
      <c r="J196" s="67"/>
      <c r="K196" s="130"/>
      <c r="L196" s="130">
        <f>F196*K196</f>
        <v>0</v>
      </c>
      <c r="M196" s="130">
        <f>H196+J196+L196</f>
        <v>0</v>
      </c>
      <c r="N196" s="875"/>
      <c r="O196" s="312"/>
    </row>
    <row r="197" spans="1:18" s="319" customFormat="1" ht="16.5" customHeight="1">
      <c r="A197" s="317"/>
      <c r="B197" s="159"/>
      <c r="C197" s="57" t="s">
        <v>307</v>
      </c>
      <c r="D197" s="66" t="s">
        <v>136</v>
      </c>
      <c r="E197" s="130">
        <v>1.2</v>
      </c>
      <c r="F197" s="130">
        <f>E197*F194</f>
        <v>1.08</v>
      </c>
      <c r="G197" s="130"/>
      <c r="H197" s="130">
        <f>G197*F197</f>
        <v>0</v>
      </c>
      <c r="I197" s="67"/>
      <c r="J197" s="67"/>
      <c r="K197" s="67"/>
      <c r="L197" s="67"/>
      <c r="M197" s="130">
        <f>H197</f>
        <v>0</v>
      </c>
      <c r="N197" s="876"/>
      <c r="O197" s="318"/>
    </row>
    <row r="198" spans="1:18" s="128" customFormat="1" ht="16.5" customHeight="1">
      <c r="A198" s="306"/>
      <c r="B198" s="209"/>
      <c r="C198" s="61" t="s">
        <v>32</v>
      </c>
      <c r="D198" s="210" t="s">
        <v>12</v>
      </c>
      <c r="E198" s="212">
        <v>7.8E-2</v>
      </c>
      <c r="F198" s="212">
        <f>F194*E198</f>
        <v>7.0199999999999999E-2</v>
      </c>
      <c r="G198" s="211"/>
      <c r="H198" s="211">
        <f>F198*G198</f>
        <v>0</v>
      </c>
      <c r="I198" s="212"/>
      <c r="J198" s="212"/>
      <c r="K198" s="212"/>
      <c r="L198" s="212"/>
      <c r="M198" s="211">
        <f>H198+J198+L198</f>
        <v>0</v>
      </c>
      <c r="O198" s="307"/>
      <c r="R198" s="308"/>
    </row>
    <row r="199" spans="1:18" ht="24.75" customHeight="1">
      <c r="A199" s="132"/>
      <c r="B199" s="324"/>
      <c r="C199" s="325" t="s">
        <v>129</v>
      </c>
      <c r="D199" s="135"/>
      <c r="E199" s="138"/>
      <c r="F199" s="138"/>
      <c r="G199" s="138"/>
      <c r="H199" s="326">
        <f>SUM(H135:H198)</f>
        <v>0</v>
      </c>
      <c r="I199" s="138"/>
      <c r="J199" s="326">
        <f>SUM(J135:J198)</f>
        <v>0</v>
      </c>
      <c r="K199" s="138"/>
      <c r="L199" s="326">
        <f>SUM(L135:L198)</f>
        <v>0</v>
      </c>
      <c r="M199" s="326">
        <f>SUM(M135:M198)</f>
        <v>0</v>
      </c>
    </row>
    <row r="200" spans="1:18" ht="47.25" customHeight="1">
      <c r="A200" s="19"/>
      <c r="B200" s="3"/>
      <c r="C200" s="80" t="s">
        <v>390</v>
      </c>
      <c r="D200" s="76"/>
      <c r="E200" s="81"/>
      <c r="F200" s="77"/>
      <c r="G200" s="84"/>
      <c r="H200" s="77">
        <f>H199+H133+H96+H78+H55+H27</f>
        <v>0</v>
      </c>
      <c r="I200" s="77"/>
      <c r="J200" s="84">
        <f>J199+J133+J96+J78+J55+J27</f>
        <v>0</v>
      </c>
      <c r="K200" s="77"/>
      <c r="L200" s="77">
        <f>L199+L133+L96+L78+L55+L27</f>
        <v>0</v>
      </c>
      <c r="M200" s="77">
        <f>M199+M133+M96+M78+M55+M27</f>
        <v>0</v>
      </c>
    </row>
    <row r="201" spans="1:18" ht="35.25" customHeight="1">
      <c r="A201" s="73"/>
      <c r="B201" s="74"/>
      <c r="C201" s="80" t="s">
        <v>84</v>
      </c>
      <c r="D201" s="76"/>
      <c r="E201" s="82" t="s">
        <v>200</v>
      </c>
      <c r="F201" s="77"/>
      <c r="G201" s="77"/>
      <c r="H201" s="77"/>
      <c r="I201" s="77"/>
      <c r="J201" s="77"/>
      <c r="K201" s="77"/>
      <c r="L201" s="77"/>
      <c r="M201" s="77"/>
    </row>
    <row r="202" spans="1:18" ht="23.25" customHeight="1">
      <c r="A202" s="73"/>
      <c r="B202" s="74"/>
      <c r="C202" s="79" t="s">
        <v>5</v>
      </c>
      <c r="D202" s="76"/>
      <c r="E202" s="81"/>
      <c r="F202" s="77"/>
      <c r="G202" s="77"/>
      <c r="H202" s="77"/>
      <c r="I202" s="77"/>
      <c r="J202" s="77"/>
      <c r="K202" s="77"/>
      <c r="L202" s="77"/>
      <c r="M202" s="77"/>
      <c r="N202" s="1"/>
    </row>
    <row r="203" spans="1:18" ht="24" customHeight="1">
      <c r="A203" s="73"/>
      <c r="B203" s="74"/>
      <c r="C203" s="79" t="s">
        <v>64</v>
      </c>
      <c r="D203" s="76"/>
      <c r="E203" s="82" t="s">
        <v>200</v>
      </c>
      <c r="F203" s="77"/>
      <c r="G203" s="77"/>
      <c r="H203" s="77"/>
      <c r="I203" s="77"/>
      <c r="J203" s="77"/>
      <c r="K203" s="77"/>
      <c r="L203" s="77"/>
      <c r="M203" s="77"/>
      <c r="N203" s="1"/>
    </row>
    <row r="204" spans="1:18" ht="23.25" customHeight="1">
      <c r="A204" s="73"/>
      <c r="B204" s="74"/>
      <c r="C204" s="79" t="s">
        <v>5</v>
      </c>
      <c r="D204" s="76"/>
      <c r="E204" s="81"/>
      <c r="F204" s="77"/>
      <c r="G204" s="77"/>
      <c r="H204" s="77"/>
      <c r="I204" s="77"/>
      <c r="J204" s="77"/>
      <c r="K204" s="77"/>
      <c r="L204" s="77"/>
      <c r="M204" s="77"/>
      <c r="N204" s="1"/>
    </row>
    <row r="205" spans="1:18" ht="24.75" customHeight="1">
      <c r="A205" s="73"/>
      <c r="B205" s="74"/>
      <c r="C205" s="80" t="s">
        <v>59</v>
      </c>
      <c r="D205" s="76"/>
      <c r="E205" s="82" t="s">
        <v>200</v>
      </c>
      <c r="F205" s="77"/>
      <c r="G205" s="77"/>
      <c r="H205" s="77"/>
      <c r="I205" s="77"/>
      <c r="J205" s="77"/>
      <c r="K205" s="77"/>
      <c r="L205" s="77"/>
      <c r="M205" s="77"/>
      <c r="N205" s="1"/>
    </row>
    <row r="206" spans="1:18" ht="57" customHeight="1">
      <c r="A206" s="73"/>
      <c r="B206" s="74"/>
      <c r="C206" s="79" t="s">
        <v>5</v>
      </c>
      <c r="D206" s="70"/>
      <c r="E206" s="71"/>
      <c r="F206" s="72"/>
      <c r="G206" s="72"/>
      <c r="H206" s="72"/>
      <c r="I206" s="72"/>
      <c r="J206" s="72"/>
      <c r="K206" s="72"/>
      <c r="L206" s="72"/>
      <c r="M206" s="78"/>
      <c r="N206" s="1"/>
    </row>
    <row r="207" spans="1:18">
      <c r="A207" s="20"/>
      <c r="C207" s="1"/>
      <c r="E207" s="1"/>
      <c r="F207" s="8"/>
      <c r="H207" s="1"/>
      <c r="J207" s="1"/>
      <c r="L207" s="1"/>
      <c r="M207" s="1"/>
      <c r="N207" s="1"/>
    </row>
    <row r="208" spans="1:18">
      <c r="A208" s="20"/>
      <c r="C208" s="1"/>
      <c r="E208" s="1"/>
      <c r="F208" s="8"/>
      <c r="H208" s="1"/>
      <c r="J208" s="1"/>
      <c r="L208" s="1"/>
      <c r="M208" s="1"/>
      <c r="N208" s="1"/>
    </row>
    <row r="209" spans="1:14">
      <c r="A209" s="20"/>
      <c r="C209" s="1"/>
      <c r="E209" s="1"/>
      <c r="F209" s="8"/>
      <c r="H209" s="1"/>
      <c r="J209" s="1"/>
      <c r="L209" s="1"/>
      <c r="M209" s="1"/>
      <c r="N209" s="1"/>
    </row>
  </sheetData>
  <mergeCells count="18">
    <mergeCell ref="I7:J7"/>
    <mergeCell ref="K7:L7"/>
    <mergeCell ref="M7:M8"/>
    <mergeCell ref="A1:M1"/>
    <mergeCell ref="A5:B5"/>
    <mergeCell ref="H5:J5"/>
    <mergeCell ref="K5:L5"/>
    <mergeCell ref="A2:M2"/>
    <mergeCell ref="A4:M4"/>
    <mergeCell ref="A6:B6"/>
    <mergeCell ref="H6:J6"/>
    <mergeCell ref="K6:L6"/>
    <mergeCell ref="A7:A8"/>
    <mergeCell ref="B7:B8"/>
    <mergeCell ref="C7:C8"/>
    <mergeCell ref="D7:D8"/>
    <mergeCell ref="E7:F7"/>
    <mergeCell ref="G7:H7"/>
  </mergeCells>
  <pageMargins left="0.59055118110236227" right="0.19685039370078741" top="0.39370078740157483" bottom="0.39370078740157483" header="0.43307086614173229" footer="0.15748031496062992"/>
  <pageSetup paperSize="9" scale="91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W218"/>
  <sheetViews>
    <sheetView showZeros="0" topLeftCell="A2" zoomScale="115" zoomScaleNormal="115" workbookViewId="0">
      <selection activeCell="O17" sqref="O17"/>
    </sheetView>
  </sheetViews>
  <sheetFormatPr defaultColWidth="9.125" defaultRowHeight="15.75"/>
  <cols>
    <col min="1" max="1" width="3.875" style="5" customWidth="1"/>
    <col min="2" max="2" width="10.375" style="4" customWidth="1"/>
    <col min="3" max="3" width="38.75" style="4" customWidth="1"/>
    <col min="4" max="4" width="7.75" style="4" customWidth="1"/>
    <col min="5" max="5" width="8.125" style="12" customWidth="1"/>
    <col min="6" max="6" width="9.375" style="13" customWidth="1"/>
    <col min="7" max="7" width="8.125" style="1" customWidth="1"/>
    <col min="8" max="8" width="13.25" style="7" customWidth="1"/>
    <col min="9" max="9" width="7.625" style="1" customWidth="1"/>
    <col min="10" max="10" width="13" style="7" customWidth="1"/>
    <col min="11" max="11" width="7.875" style="1" customWidth="1"/>
    <col min="12" max="12" width="12" style="7" customWidth="1"/>
    <col min="13" max="13" width="14.625" style="7" customWidth="1"/>
    <col min="14" max="14" width="13.125" style="9" customWidth="1"/>
    <col min="15" max="16384" width="9.125" style="1"/>
  </cols>
  <sheetData>
    <row r="1" spans="1:18" ht="29.25" customHeight="1">
      <c r="A1" s="905" t="s">
        <v>341</v>
      </c>
      <c r="B1" s="905"/>
      <c r="C1" s="906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"/>
    </row>
    <row r="2" spans="1:18" ht="21" customHeight="1">
      <c r="A2" s="896" t="s">
        <v>339</v>
      </c>
      <c r="B2" s="896"/>
      <c r="C2" s="907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"/>
    </row>
    <row r="3" spans="1:18" ht="12" customHeight="1">
      <c r="C3" s="47"/>
      <c r="E3" s="1"/>
      <c r="F3" s="8"/>
      <c r="H3" s="1"/>
      <c r="J3" s="1"/>
      <c r="L3" s="1"/>
      <c r="M3" s="48"/>
      <c r="N3" s="1"/>
    </row>
    <row r="4" spans="1:18" ht="25.5" customHeight="1">
      <c r="A4" s="908" t="s">
        <v>647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1"/>
    </row>
    <row r="5" spans="1:18" ht="21.75" customHeight="1">
      <c r="A5" s="921" t="s">
        <v>13</v>
      </c>
      <c r="B5" s="921"/>
      <c r="C5" s="328" t="s">
        <v>143</v>
      </c>
      <c r="D5" s="329"/>
      <c r="E5" s="330"/>
      <c r="F5" s="330"/>
      <c r="G5" s="330"/>
      <c r="H5" s="922" t="s">
        <v>144</v>
      </c>
      <c r="I5" s="922"/>
      <c r="J5" s="922"/>
      <c r="K5" s="911">
        <f>M215</f>
        <v>0</v>
      </c>
      <c r="L5" s="912"/>
      <c r="M5" s="330" t="s">
        <v>12</v>
      </c>
      <c r="N5" s="1"/>
    </row>
    <row r="6" spans="1:18" ht="21.75" customHeight="1">
      <c r="A6" s="923"/>
      <c r="B6" s="923"/>
      <c r="C6" s="331"/>
      <c r="D6" s="332"/>
      <c r="E6" s="10"/>
      <c r="F6" s="10"/>
      <c r="G6" s="330"/>
      <c r="H6" s="924" t="s">
        <v>58</v>
      </c>
      <c r="I6" s="924"/>
      <c r="J6" s="924"/>
      <c r="K6" s="904">
        <f>J209</f>
        <v>0</v>
      </c>
      <c r="L6" s="904"/>
      <c r="M6" s="330" t="s">
        <v>12</v>
      </c>
      <c r="N6" s="1"/>
    </row>
    <row r="7" spans="1:18" s="333" customFormat="1" ht="34.5" customHeight="1">
      <c r="A7" s="918" t="s">
        <v>145</v>
      </c>
      <c r="B7" s="918" t="s">
        <v>0</v>
      </c>
      <c r="C7" s="918" t="s">
        <v>1</v>
      </c>
      <c r="D7" s="918" t="s">
        <v>146</v>
      </c>
      <c r="E7" s="919" t="s">
        <v>147</v>
      </c>
      <c r="F7" s="918"/>
      <c r="G7" s="917" t="s">
        <v>148</v>
      </c>
      <c r="H7" s="917"/>
      <c r="I7" s="920" t="s">
        <v>149</v>
      </c>
      <c r="J7" s="920"/>
      <c r="K7" s="920" t="s">
        <v>150</v>
      </c>
      <c r="L7" s="920"/>
      <c r="M7" s="917" t="s">
        <v>151</v>
      </c>
      <c r="R7" s="334"/>
    </row>
    <row r="8" spans="1:18" s="333" customFormat="1" ht="51" customHeight="1">
      <c r="A8" s="918"/>
      <c r="B8" s="918"/>
      <c r="C8" s="918"/>
      <c r="D8" s="918"/>
      <c r="E8" s="335" t="s">
        <v>152</v>
      </c>
      <c r="F8" s="335" t="s">
        <v>7</v>
      </c>
      <c r="G8" s="336" t="s">
        <v>153</v>
      </c>
      <c r="H8" s="337" t="s">
        <v>5</v>
      </c>
      <c r="I8" s="338" t="s">
        <v>153</v>
      </c>
      <c r="J8" s="339" t="s">
        <v>5</v>
      </c>
      <c r="K8" s="338" t="s">
        <v>153</v>
      </c>
      <c r="L8" s="339" t="s">
        <v>5</v>
      </c>
      <c r="M8" s="917"/>
      <c r="R8" s="334"/>
    </row>
    <row r="9" spans="1:18" s="343" customFormat="1">
      <c r="A9" s="340">
        <v>1</v>
      </c>
      <c r="B9" s="340">
        <v>2</v>
      </c>
      <c r="C9" s="340">
        <v>3</v>
      </c>
      <c r="D9" s="340">
        <v>4</v>
      </c>
      <c r="E9" s="340">
        <v>5</v>
      </c>
      <c r="F9" s="340">
        <v>6</v>
      </c>
      <c r="G9" s="340">
        <v>7</v>
      </c>
      <c r="H9" s="341">
        <v>8</v>
      </c>
      <c r="I9" s="340">
        <v>9</v>
      </c>
      <c r="J9" s="340">
        <v>10</v>
      </c>
      <c r="K9" s="342">
        <v>11</v>
      </c>
      <c r="L9" s="340">
        <v>12</v>
      </c>
      <c r="M9" s="340">
        <v>13</v>
      </c>
    </row>
    <row r="10" spans="1:18" s="343" customFormat="1" ht="27" customHeight="1">
      <c r="A10" s="344"/>
      <c r="B10" s="345"/>
      <c r="C10" s="346" t="s">
        <v>239</v>
      </c>
      <c r="D10" s="347"/>
      <c r="E10" s="347"/>
      <c r="F10" s="348"/>
      <c r="G10" s="349"/>
      <c r="H10" s="348"/>
      <c r="I10" s="349"/>
      <c r="J10" s="348"/>
      <c r="K10" s="350"/>
      <c r="L10" s="351"/>
      <c r="M10" s="351"/>
    </row>
    <row r="11" spans="1:18" s="360" customFormat="1" ht="37.5" customHeight="1">
      <c r="A11" s="352">
        <v>1</v>
      </c>
      <c r="B11" s="353" t="s">
        <v>154</v>
      </c>
      <c r="C11" s="354" t="s">
        <v>155</v>
      </c>
      <c r="D11" s="352" t="s">
        <v>156</v>
      </c>
      <c r="E11" s="355"/>
      <c r="F11" s="356">
        <f>F14</f>
        <v>8.4</v>
      </c>
      <c r="G11" s="357"/>
      <c r="H11" s="358"/>
      <c r="I11" s="359"/>
      <c r="J11" s="356"/>
      <c r="K11" s="359"/>
      <c r="L11" s="356"/>
      <c r="M11" s="356"/>
      <c r="N11" s="878"/>
    </row>
    <row r="12" spans="1:18" s="368" customFormat="1" ht="15.75" customHeight="1">
      <c r="A12" s="361"/>
      <c r="B12" s="373" t="s">
        <v>23</v>
      </c>
      <c r="C12" s="363" t="s">
        <v>34</v>
      </c>
      <c r="D12" s="364" t="s">
        <v>77</v>
      </c>
      <c r="E12" s="365">
        <v>1</v>
      </c>
      <c r="F12" s="51">
        <f>F11*E12</f>
        <v>8.4</v>
      </c>
      <c r="G12" s="363"/>
      <c r="H12" s="366"/>
      <c r="I12" s="51"/>
      <c r="J12" s="51">
        <f>F12*I12</f>
        <v>0</v>
      </c>
      <c r="K12" s="367"/>
      <c r="L12" s="51"/>
      <c r="M12" s="51">
        <f t="shared" ref="M12:M16" si="0">H12+J12+L12</f>
        <v>0</v>
      </c>
      <c r="N12" s="170"/>
    </row>
    <row r="13" spans="1:18" s="368" customFormat="1" ht="15.75" customHeight="1">
      <c r="A13" s="361"/>
      <c r="B13" s="362"/>
      <c r="C13" s="363" t="s">
        <v>157</v>
      </c>
      <c r="D13" s="369" t="s">
        <v>12</v>
      </c>
      <c r="E13" s="365">
        <v>2.5700000000000001E-2</v>
      </c>
      <c r="F13" s="51">
        <f>F11*E13</f>
        <v>0.21588000000000002</v>
      </c>
      <c r="G13" s="363"/>
      <c r="H13" s="51"/>
      <c r="I13" s="367"/>
      <c r="J13" s="51"/>
      <c r="K13" s="51"/>
      <c r="L13" s="51">
        <f>F13*K13</f>
        <v>0</v>
      </c>
      <c r="M13" s="51">
        <f t="shared" si="0"/>
        <v>0</v>
      </c>
      <c r="N13" s="170"/>
    </row>
    <row r="14" spans="1:18" s="368" customFormat="1" ht="28.5" customHeight="1">
      <c r="A14" s="361"/>
      <c r="B14" s="370"/>
      <c r="C14" s="363" t="s">
        <v>249</v>
      </c>
      <c r="D14" s="369" t="s">
        <v>156</v>
      </c>
      <c r="E14" s="371" t="s">
        <v>35</v>
      </c>
      <c r="F14" s="51">
        <v>8.4</v>
      </c>
      <c r="G14" s="51"/>
      <c r="H14" s="51">
        <f>F14*G14</f>
        <v>0</v>
      </c>
      <c r="I14" s="367"/>
      <c r="J14" s="51"/>
      <c r="K14" s="367"/>
      <c r="L14" s="51"/>
      <c r="M14" s="51">
        <f t="shared" si="0"/>
        <v>0</v>
      </c>
      <c r="N14" s="170"/>
    </row>
    <row r="15" spans="1:18" s="368" customFormat="1" ht="18" customHeight="1">
      <c r="A15" s="372"/>
      <c r="B15" s="373"/>
      <c r="C15" s="374" t="s">
        <v>158</v>
      </c>
      <c r="D15" s="369" t="s">
        <v>82</v>
      </c>
      <c r="E15" s="371" t="s">
        <v>35</v>
      </c>
      <c r="F15" s="363">
        <v>8</v>
      </c>
      <c r="G15" s="363"/>
      <c r="H15" s="51">
        <f>F15*G15</f>
        <v>0</v>
      </c>
      <c r="I15" s="367"/>
      <c r="J15" s="51"/>
      <c r="K15" s="367"/>
      <c r="L15" s="51"/>
      <c r="M15" s="51">
        <f>H15+J15+L15</f>
        <v>0</v>
      </c>
      <c r="N15" s="170"/>
    </row>
    <row r="16" spans="1:18" s="368" customFormat="1" ht="15.75" customHeight="1">
      <c r="A16" s="375"/>
      <c r="B16" s="376"/>
      <c r="C16" s="377" t="s">
        <v>32</v>
      </c>
      <c r="D16" s="378" t="s">
        <v>12</v>
      </c>
      <c r="E16" s="379">
        <v>4.5699999999999998E-2</v>
      </c>
      <c r="F16" s="380">
        <f>F11*E16</f>
        <v>0.38388</v>
      </c>
      <c r="G16" s="380"/>
      <c r="H16" s="380">
        <f>F16*G16</f>
        <v>0</v>
      </c>
      <c r="I16" s="381"/>
      <c r="J16" s="380"/>
      <c r="K16" s="381"/>
      <c r="L16" s="380"/>
      <c r="M16" s="380">
        <f t="shared" si="0"/>
        <v>0</v>
      </c>
      <c r="N16" s="170"/>
    </row>
    <row r="17" spans="1:14" s="368" customFormat="1" ht="24" customHeight="1">
      <c r="A17" s="352">
        <v>2</v>
      </c>
      <c r="B17" s="384"/>
      <c r="C17" s="354" t="s">
        <v>159</v>
      </c>
      <c r="D17" s="385"/>
      <c r="E17" s="386"/>
      <c r="F17" s="387"/>
      <c r="G17" s="387"/>
      <c r="H17" s="388"/>
      <c r="I17" s="389"/>
      <c r="J17" s="388"/>
      <c r="K17" s="389"/>
      <c r="L17" s="388"/>
      <c r="M17" s="388"/>
    </row>
    <row r="18" spans="1:14" s="368" customFormat="1" ht="16.5" customHeight="1">
      <c r="A18" s="372"/>
      <c r="B18" s="373"/>
      <c r="C18" s="390" t="s">
        <v>248</v>
      </c>
      <c r="D18" s="369" t="s">
        <v>82</v>
      </c>
      <c r="E18" s="371" t="s">
        <v>35</v>
      </c>
      <c r="F18" s="363">
        <v>4</v>
      </c>
      <c r="G18" s="51"/>
      <c r="H18" s="51">
        <f t="shared" ref="H18:H20" si="1">F18*G18</f>
        <v>0</v>
      </c>
      <c r="I18" s="367"/>
      <c r="J18" s="51"/>
      <c r="K18" s="367"/>
      <c r="L18" s="51"/>
      <c r="M18" s="51">
        <f t="shared" ref="M18:M20" si="2">H18+J18+L18</f>
        <v>0</v>
      </c>
    </row>
    <row r="19" spans="1:14" s="368" customFormat="1" ht="15" customHeight="1">
      <c r="A19" s="391"/>
      <c r="B19" s="373"/>
      <c r="C19" s="374" t="s">
        <v>160</v>
      </c>
      <c r="D19" s="369" t="s">
        <v>82</v>
      </c>
      <c r="E19" s="371" t="s">
        <v>35</v>
      </c>
      <c r="F19" s="363">
        <v>5</v>
      </c>
      <c r="G19" s="51"/>
      <c r="H19" s="51">
        <f t="shared" si="1"/>
        <v>0</v>
      </c>
      <c r="I19" s="367"/>
      <c r="J19" s="51"/>
      <c r="K19" s="367"/>
      <c r="L19" s="51"/>
      <c r="M19" s="51">
        <f t="shared" si="2"/>
        <v>0</v>
      </c>
    </row>
    <row r="20" spans="1:14" s="368" customFormat="1" ht="18" customHeight="1">
      <c r="A20" s="372"/>
      <c r="B20" s="373"/>
      <c r="C20" s="374" t="s">
        <v>161</v>
      </c>
      <c r="D20" s="369" t="s">
        <v>82</v>
      </c>
      <c r="E20" s="371" t="s">
        <v>35</v>
      </c>
      <c r="F20" s="363">
        <v>4</v>
      </c>
      <c r="G20" s="51"/>
      <c r="H20" s="51">
        <f t="shared" si="1"/>
        <v>0</v>
      </c>
      <c r="I20" s="367"/>
      <c r="J20" s="51"/>
      <c r="K20" s="367"/>
      <c r="L20" s="51"/>
      <c r="M20" s="51">
        <f t="shared" si="2"/>
        <v>0</v>
      </c>
      <c r="N20" s="170"/>
    </row>
    <row r="21" spans="1:14" s="368" customFormat="1" ht="15" customHeight="1">
      <c r="A21" s="391"/>
      <c r="B21" s="373"/>
      <c r="C21" s="374" t="s">
        <v>229</v>
      </c>
      <c r="D21" s="369" t="s">
        <v>82</v>
      </c>
      <c r="E21" s="371" t="s">
        <v>35</v>
      </c>
      <c r="F21" s="363">
        <v>2</v>
      </c>
      <c r="G21" s="51"/>
      <c r="H21" s="51">
        <f t="shared" ref="H21" si="3">F21*G21</f>
        <v>0</v>
      </c>
      <c r="I21" s="367"/>
      <c r="J21" s="51"/>
      <c r="K21" s="367"/>
      <c r="L21" s="51"/>
      <c r="M21" s="51">
        <f t="shared" ref="M21" si="4">H21+J21+L21</f>
        <v>0</v>
      </c>
    </row>
    <row r="22" spans="1:14" s="360" customFormat="1" ht="36.75" customHeight="1">
      <c r="A22" s="352">
        <v>3</v>
      </c>
      <c r="B22" s="353" t="s">
        <v>162</v>
      </c>
      <c r="C22" s="354" t="s">
        <v>416</v>
      </c>
      <c r="D22" s="352" t="s">
        <v>82</v>
      </c>
      <c r="E22" s="355"/>
      <c r="F22" s="357">
        <f>F25+F26</f>
        <v>7</v>
      </c>
      <c r="G22" s="357"/>
      <c r="H22" s="358"/>
      <c r="I22" s="359"/>
      <c r="J22" s="356"/>
      <c r="K22" s="359"/>
      <c r="L22" s="356"/>
      <c r="M22" s="356"/>
      <c r="N22" s="878"/>
    </row>
    <row r="23" spans="1:14" s="368" customFormat="1" ht="15" customHeight="1">
      <c r="A23" s="372"/>
      <c r="B23" s="373" t="s">
        <v>23</v>
      </c>
      <c r="C23" s="363" t="s">
        <v>130</v>
      </c>
      <c r="D23" s="364" t="s">
        <v>82</v>
      </c>
      <c r="E23" s="365">
        <v>1</v>
      </c>
      <c r="F23" s="363">
        <f>F22*E23</f>
        <v>7</v>
      </c>
      <c r="G23" s="363"/>
      <c r="H23" s="366"/>
      <c r="I23" s="51"/>
      <c r="J23" s="51">
        <f>F23*I23</f>
        <v>0</v>
      </c>
      <c r="K23" s="367"/>
      <c r="L23" s="51"/>
      <c r="M23" s="51">
        <f t="shared" ref="M23:M27" si="5">H23+J23+L23</f>
        <v>0</v>
      </c>
      <c r="N23" s="170"/>
    </row>
    <row r="24" spans="1:14" s="368" customFormat="1" ht="15.75" customHeight="1">
      <c r="A24" s="372"/>
      <c r="B24" s="392"/>
      <c r="C24" s="363" t="s">
        <v>115</v>
      </c>
      <c r="D24" s="369" t="s">
        <v>12</v>
      </c>
      <c r="E24" s="365">
        <v>0.13</v>
      </c>
      <c r="F24" s="363">
        <f>F22*E24</f>
        <v>0.91</v>
      </c>
      <c r="G24" s="363"/>
      <c r="H24" s="51"/>
      <c r="I24" s="367"/>
      <c r="J24" s="51"/>
      <c r="K24" s="51"/>
      <c r="L24" s="51">
        <f>F24*K24</f>
        <v>0</v>
      </c>
      <c r="M24" s="51">
        <f t="shared" si="5"/>
        <v>0</v>
      </c>
      <c r="N24" s="170"/>
    </row>
    <row r="25" spans="1:14" s="368" customFormat="1" ht="16.5" customHeight="1">
      <c r="A25" s="372"/>
      <c r="B25" s="370"/>
      <c r="C25" s="363" t="s">
        <v>163</v>
      </c>
      <c r="D25" s="369" t="s">
        <v>82</v>
      </c>
      <c r="E25" s="371" t="s">
        <v>35</v>
      </c>
      <c r="F25" s="363">
        <v>4</v>
      </c>
      <c r="G25" s="51"/>
      <c r="H25" s="51">
        <f t="shared" ref="H25:H27" si="6">F25*G25</f>
        <v>0</v>
      </c>
      <c r="I25" s="367"/>
      <c r="J25" s="51"/>
      <c r="K25" s="367"/>
      <c r="L25" s="51"/>
      <c r="M25" s="51">
        <f t="shared" si="5"/>
        <v>0</v>
      </c>
      <c r="N25" s="170"/>
    </row>
    <row r="26" spans="1:14" s="368" customFormat="1" ht="18" customHeight="1">
      <c r="A26" s="372"/>
      <c r="B26" s="370"/>
      <c r="C26" s="363" t="s">
        <v>164</v>
      </c>
      <c r="D26" s="369" t="s">
        <v>82</v>
      </c>
      <c r="E26" s="371" t="s">
        <v>35</v>
      </c>
      <c r="F26" s="363">
        <v>3</v>
      </c>
      <c r="G26" s="51"/>
      <c r="H26" s="51">
        <f t="shared" si="6"/>
        <v>0</v>
      </c>
      <c r="I26" s="367"/>
      <c r="J26" s="51"/>
      <c r="K26" s="367"/>
      <c r="L26" s="51"/>
      <c r="M26" s="51">
        <f t="shared" si="5"/>
        <v>0</v>
      </c>
      <c r="N26" s="170"/>
    </row>
    <row r="27" spans="1:14" s="368" customFormat="1" ht="15.75" customHeight="1">
      <c r="A27" s="393"/>
      <c r="B27" s="376"/>
      <c r="C27" s="377" t="s">
        <v>32</v>
      </c>
      <c r="D27" s="378" t="s">
        <v>12</v>
      </c>
      <c r="E27" s="379">
        <v>7.0000000000000007E-2</v>
      </c>
      <c r="F27" s="377">
        <f>F22*E27</f>
        <v>0.49000000000000005</v>
      </c>
      <c r="G27" s="380"/>
      <c r="H27" s="380">
        <f t="shared" si="6"/>
        <v>0</v>
      </c>
      <c r="I27" s="381"/>
      <c r="J27" s="380"/>
      <c r="K27" s="381"/>
      <c r="L27" s="380"/>
      <c r="M27" s="380">
        <f t="shared" si="5"/>
        <v>0</v>
      </c>
      <c r="N27" s="170"/>
    </row>
    <row r="28" spans="1:14" s="360" customFormat="1" ht="41.25" customHeight="1">
      <c r="A28" s="352">
        <v>4</v>
      </c>
      <c r="B28" s="353" t="s">
        <v>23</v>
      </c>
      <c r="C28" s="354" t="s">
        <v>165</v>
      </c>
      <c r="D28" s="352" t="s">
        <v>82</v>
      </c>
      <c r="E28" s="355"/>
      <c r="F28" s="357">
        <v>4</v>
      </c>
      <c r="G28" s="357"/>
      <c r="H28" s="358"/>
      <c r="I28" s="359"/>
      <c r="J28" s="356"/>
      <c r="K28" s="359"/>
      <c r="L28" s="356"/>
      <c r="M28" s="356"/>
      <c r="N28" s="878"/>
    </row>
    <row r="29" spans="1:14" s="368" customFormat="1" ht="17.25" customHeight="1">
      <c r="A29" s="372"/>
      <c r="B29" s="373" t="s">
        <v>23</v>
      </c>
      <c r="C29" s="363" t="s">
        <v>130</v>
      </c>
      <c r="D29" s="364" t="s">
        <v>82</v>
      </c>
      <c r="E29" s="365">
        <v>1</v>
      </c>
      <c r="F29" s="363">
        <f>F28*E29</f>
        <v>4</v>
      </c>
      <c r="G29" s="363"/>
      <c r="H29" s="366"/>
      <c r="I29" s="51"/>
      <c r="J29" s="51">
        <f>F29*I29</f>
        <v>0</v>
      </c>
      <c r="K29" s="367"/>
      <c r="L29" s="51"/>
      <c r="M29" s="51">
        <f t="shared" ref="M29:M30" si="7">H29+J29+L29</f>
        <v>0</v>
      </c>
      <c r="N29" s="170"/>
    </row>
    <row r="30" spans="1:14" s="368" customFormat="1" ht="30.75" customHeight="1">
      <c r="A30" s="372"/>
      <c r="B30" s="370"/>
      <c r="C30" s="363" t="s">
        <v>166</v>
      </c>
      <c r="D30" s="369" t="s">
        <v>82</v>
      </c>
      <c r="E30" s="394">
        <v>1</v>
      </c>
      <c r="F30" s="363">
        <f>E30*F28</f>
        <v>4</v>
      </c>
      <c r="G30" s="51"/>
      <c r="H30" s="51">
        <f>F30*G30</f>
        <v>0</v>
      </c>
      <c r="I30" s="367"/>
      <c r="J30" s="51"/>
      <c r="K30" s="367"/>
      <c r="L30" s="51"/>
      <c r="M30" s="51">
        <f t="shared" si="7"/>
        <v>0</v>
      </c>
      <c r="N30" s="170"/>
    </row>
    <row r="31" spans="1:14" s="360" customFormat="1" ht="38.25" customHeight="1">
      <c r="A31" s="352">
        <v>5</v>
      </c>
      <c r="B31" s="353" t="s">
        <v>167</v>
      </c>
      <c r="C31" s="354" t="s">
        <v>168</v>
      </c>
      <c r="D31" s="352" t="s">
        <v>77</v>
      </c>
      <c r="E31" s="355"/>
      <c r="F31" s="356">
        <f>F11</f>
        <v>8.4</v>
      </c>
      <c r="G31" s="357"/>
      <c r="H31" s="358"/>
      <c r="I31" s="359"/>
      <c r="J31" s="356"/>
      <c r="K31" s="359"/>
      <c r="L31" s="356"/>
      <c r="M31" s="356"/>
      <c r="N31" s="878"/>
    </row>
    <row r="32" spans="1:14" s="368" customFormat="1" ht="18" customHeight="1">
      <c r="A32" s="372"/>
      <c r="B32" s="370" t="s">
        <v>23</v>
      </c>
      <c r="C32" s="363" t="s">
        <v>130</v>
      </c>
      <c r="D32" s="364" t="s">
        <v>77</v>
      </c>
      <c r="E32" s="365">
        <v>1</v>
      </c>
      <c r="F32" s="51">
        <f>F31*E32</f>
        <v>8.4</v>
      </c>
      <c r="G32" s="363"/>
      <c r="H32" s="366"/>
      <c r="I32" s="51"/>
      <c r="J32" s="51">
        <f>F32*I32</f>
        <v>0</v>
      </c>
      <c r="K32" s="367"/>
      <c r="L32" s="51"/>
      <c r="M32" s="51">
        <f>H32+J32+L32</f>
        <v>0</v>
      </c>
      <c r="N32" s="170"/>
    </row>
    <row r="33" spans="1:18" s="368" customFormat="1" ht="15.75" customHeight="1">
      <c r="A33" s="372"/>
      <c r="C33" s="363" t="s">
        <v>169</v>
      </c>
      <c r="D33" s="369" t="s">
        <v>15</v>
      </c>
      <c r="E33" s="365">
        <v>0.01</v>
      </c>
      <c r="F33" s="51">
        <f>F31</f>
        <v>8.4</v>
      </c>
      <c r="G33" s="51"/>
      <c r="H33" s="51">
        <f>F33*G33</f>
        <v>0</v>
      </c>
      <c r="I33" s="367"/>
      <c r="J33" s="51"/>
      <c r="K33" s="367"/>
      <c r="L33" s="51"/>
      <c r="M33" s="51">
        <f>H33+J33+L33</f>
        <v>0</v>
      </c>
      <c r="N33" s="170"/>
    </row>
    <row r="34" spans="1:18" s="368" customFormat="1" ht="17.25" customHeight="1">
      <c r="A34" s="393"/>
      <c r="B34" s="376"/>
      <c r="C34" s="377" t="s">
        <v>32</v>
      </c>
      <c r="D34" s="378" t="s">
        <v>12</v>
      </c>
      <c r="E34" s="379">
        <v>1.1000000000000001E-3</v>
      </c>
      <c r="F34" s="380">
        <f>F31*E34</f>
        <v>9.2400000000000017E-3</v>
      </c>
      <c r="G34" s="380"/>
      <c r="H34" s="380">
        <f>F34*G34</f>
        <v>0</v>
      </c>
      <c r="I34" s="381"/>
      <c r="J34" s="380"/>
      <c r="K34" s="381"/>
      <c r="L34" s="380"/>
      <c r="M34" s="380">
        <f>H34+J34+L34</f>
        <v>0</v>
      </c>
      <c r="N34" s="170"/>
    </row>
    <row r="35" spans="1:18" s="360" customFormat="1" ht="40.5" customHeight="1">
      <c r="A35" s="395">
        <v>6</v>
      </c>
      <c r="B35" s="353" t="s">
        <v>170</v>
      </c>
      <c r="C35" s="354" t="s">
        <v>171</v>
      </c>
      <c r="D35" s="396" t="s">
        <v>172</v>
      </c>
      <c r="E35" s="355"/>
      <c r="F35" s="397">
        <v>1</v>
      </c>
      <c r="G35" s="357"/>
      <c r="H35" s="358"/>
      <c r="I35" s="359"/>
      <c r="J35" s="356"/>
      <c r="K35" s="359"/>
      <c r="L35" s="356"/>
      <c r="M35" s="356"/>
      <c r="N35" s="878"/>
    </row>
    <row r="36" spans="1:18" s="368" customFormat="1" ht="16.5" customHeight="1">
      <c r="A36" s="398"/>
      <c r="B36" s="370" t="s">
        <v>23</v>
      </c>
      <c r="C36" s="363" t="s">
        <v>130</v>
      </c>
      <c r="D36" s="364" t="s">
        <v>82</v>
      </c>
      <c r="E36" s="365">
        <v>1</v>
      </c>
      <c r="F36" s="51">
        <f>F35*E36</f>
        <v>1</v>
      </c>
      <c r="G36" s="363"/>
      <c r="H36" s="366"/>
      <c r="I36" s="51"/>
      <c r="J36" s="51">
        <f>F36*I36</f>
        <v>0</v>
      </c>
      <c r="K36" s="367"/>
      <c r="L36" s="51"/>
      <c r="M36" s="51">
        <f>H36+J36+L36</f>
        <v>0</v>
      </c>
      <c r="N36" s="170"/>
    </row>
    <row r="37" spans="1:18" s="368" customFormat="1" ht="14.25" customHeight="1">
      <c r="A37" s="399"/>
      <c r="B37" s="376"/>
      <c r="C37" s="377" t="s">
        <v>32</v>
      </c>
      <c r="D37" s="378" t="s">
        <v>12</v>
      </c>
      <c r="E37" s="379">
        <v>2.11</v>
      </c>
      <c r="F37" s="380">
        <f>F35*E37</f>
        <v>2.11</v>
      </c>
      <c r="G37" s="380"/>
      <c r="H37" s="380">
        <f>F37*G37</f>
        <v>0</v>
      </c>
      <c r="I37" s="381"/>
      <c r="J37" s="380"/>
      <c r="K37" s="381"/>
      <c r="L37" s="380"/>
      <c r="M37" s="380">
        <f>H37+J37+L37</f>
        <v>0</v>
      </c>
      <c r="N37" s="170"/>
    </row>
    <row r="38" spans="1:18" s="360" customFormat="1" ht="23.25" customHeight="1">
      <c r="A38" s="400"/>
      <c r="B38" s="401"/>
      <c r="C38" s="402" t="s">
        <v>173</v>
      </c>
      <c r="D38" s="403"/>
      <c r="E38" s="404"/>
      <c r="F38" s="405"/>
      <c r="G38" s="405"/>
      <c r="H38" s="406">
        <f>SUM(H11:H37)</f>
        <v>0</v>
      </c>
      <c r="I38" s="406"/>
      <c r="J38" s="406">
        <f>SUM(J11:J37)</f>
        <v>0</v>
      </c>
      <c r="K38" s="406"/>
      <c r="L38" s="406">
        <f>SUM(L11:L37)</f>
        <v>0</v>
      </c>
      <c r="M38" s="406">
        <f>SUM(M11:M37)</f>
        <v>0</v>
      </c>
    </row>
    <row r="39" spans="1:18" s="343" customFormat="1" ht="38.25" customHeight="1">
      <c r="A39" s="344"/>
      <c r="B39" s="407"/>
      <c r="C39" s="346" t="s">
        <v>174</v>
      </c>
      <c r="D39" s="408"/>
      <c r="E39" s="409"/>
      <c r="F39" s="410"/>
      <c r="G39" s="411"/>
      <c r="H39" s="410"/>
      <c r="I39" s="411"/>
      <c r="J39" s="412"/>
      <c r="K39" s="410"/>
      <c r="L39" s="413"/>
      <c r="M39" s="413"/>
    </row>
    <row r="40" spans="1:18" s="360" customFormat="1" ht="38.25" customHeight="1">
      <c r="A40" s="352">
        <v>1</v>
      </c>
      <c r="B40" s="353" t="s">
        <v>175</v>
      </c>
      <c r="C40" s="354" t="s">
        <v>176</v>
      </c>
      <c r="D40" s="352" t="s">
        <v>156</v>
      </c>
      <c r="E40" s="414"/>
      <c r="F40" s="356">
        <v>8</v>
      </c>
      <c r="G40" s="357"/>
      <c r="H40" s="356"/>
      <c r="I40" s="359"/>
      <c r="J40" s="356"/>
      <c r="K40" s="359"/>
      <c r="L40" s="356"/>
      <c r="M40" s="356"/>
    </row>
    <row r="41" spans="1:18" s="368" customFormat="1" ht="17.25" customHeight="1">
      <c r="A41" s="361"/>
      <c r="B41" s="370" t="s">
        <v>23</v>
      </c>
      <c r="C41" s="415" t="s">
        <v>130</v>
      </c>
      <c r="D41" s="364" t="s">
        <v>77</v>
      </c>
      <c r="E41" s="365">
        <v>1</v>
      </c>
      <c r="F41" s="51">
        <f>F40*E41</f>
        <v>8</v>
      </c>
      <c r="G41" s="363"/>
      <c r="H41" s="366"/>
      <c r="I41" s="51"/>
      <c r="J41" s="51">
        <f>F41*I41</f>
        <v>0</v>
      </c>
      <c r="K41" s="367"/>
      <c r="L41" s="51"/>
      <c r="M41" s="51">
        <f t="shared" ref="M41:M48" si="8">H41+J41+L41</f>
        <v>0</v>
      </c>
    </row>
    <row r="42" spans="1:18" s="368" customFormat="1" ht="16.5" customHeight="1">
      <c r="A42" s="361"/>
      <c r="B42" s="362"/>
      <c r="C42" s="415" t="s">
        <v>33</v>
      </c>
      <c r="D42" s="369" t="s">
        <v>12</v>
      </c>
      <c r="E42" s="416">
        <v>2.0999999999999999E-3</v>
      </c>
      <c r="F42" s="51">
        <f>F40*E42</f>
        <v>1.6799999999999999E-2</v>
      </c>
      <c r="G42" s="363"/>
      <c r="H42" s="51"/>
      <c r="I42" s="367"/>
      <c r="J42" s="51"/>
      <c r="K42" s="51"/>
      <c r="L42" s="51">
        <f>F42*K42</f>
        <v>0</v>
      </c>
      <c r="M42" s="51">
        <f t="shared" si="8"/>
        <v>0</v>
      </c>
    </row>
    <row r="43" spans="1:18" s="368" customFormat="1" ht="19.5" customHeight="1">
      <c r="A43" s="361"/>
      <c r="B43" s="370"/>
      <c r="C43" s="415" t="s">
        <v>253</v>
      </c>
      <c r="D43" s="369" t="s">
        <v>77</v>
      </c>
      <c r="E43" s="383">
        <v>1</v>
      </c>
      <c r="F43" s="51">
        <f>F40*E43</f>
        <v>8</v>
      </c>
      <c r="G43" s="51"/>
      <c r="H43" s="51">
        <f t="shared" ref="H43:H48" si="9">F43*G43</f>
        <v>0</v>
      </c>
      <c r="I43" s="367"/>
      <c r="J43" s="51"/>
      <c r="K43" s="367"/>
      <c r="L43" s="51"/>
      <c r="M43" s="51">
        <f t="shared" si="8"/>
        <v>0</v>
      </c>
    </row>
    <row r="44" spans="1:18" s="368" customFormat="1" ht="20.25" customHeight="1">
      <c r="A44" s="361"/>
      <c r="B44" s="370"/>
      <c r="C44" s="415" t="s">
        <v>177</v>
      </c>
      <c r="D44" s="369" t="s">
        <v>82</v>
      </c>
      <c r="E44" s="371" t="s">
        <v>35</v>
      </c>
      <c r="F44" s="417">
        <v>8</v>
      </c>
      <c r="G44" s="51"/>
      <c r="H44" s="51">
        <f t="shared" si="9"/>
        <v>0</v>
      </c>
      <c r="I44" s="367"/>
      <c r="J44" s="51"/>
      <c r="K44" s="367"/>
      <c r="L44" s="51"/>
      <c r="M44" s="51">
        <f t="shared" si="8"/>
        <v>0</v>
      </c>
      <c r="R44" s="418"/>
    </row>
    <row r="45" spans="1:18" s="368" customFormat="1" ht="33.75" customHeight="1">
      <c r="A45" s="361"/>
      <c r="B45" s="370"/>
      <c r="C45" s="415" t="s">
        <v>250</v>
      </c>
      <c r="D45" s="369" t="s">
        <v>82</v>
      </c>
      <c r="E45" s="371" t="s">
        <v>35</v>
      </c>
      <c r="F45" s="363">
        <v>2</v>
      </c>
      <c r="G45" s="51"/>
      <c r="H45" s="51">
        <f t="shared" si="9"/>
        <v>0</v>
      </c>
      <c r="I45" s="367"/>
      <c r="J45" s="51"/>
      <c r="K45" s="367"/>
      <c r="L45" s="51"/>
      <c r="M45" s="51">
        <f t="shared" si="8"/>
        <v>0</v>
      </c>
    </row>
    <row r="46" spans="1:18" s="368" customFormat="1" ht="34.5" customHeight="1">
      <c r="A46" s="361"/>
      <c r="B46" s="370"/>
      <c r="C46" s="415" t="s">
        <v>252</v>
      </c>
      <c r="D46" s="369" t="s">
        <v>82</v>
      </c>
      <c r="E46" s="371" t="s">
        <v>35</v>
      </c>
      <c r="F46" s="363">
        <v>4</v>
      </c>
      <c r="G46" s="51"/>
      <c r="H46" s="51">
        <f t="shared" si="9"/>
        <v>0</v>
      </c>
      <c r="I46" s="367"/>
      <c r="J46" s="51"/>
      <c r="K46" s="367"/>
      <c r="L46" s="51"/>
      <c r="M46" s="51">
        <f t="shared" si="8"/>
        <v>0</v>
      </c>
    </row>
    <row r="47" spans="1:18" s="368" customFormat="1" ht="32.25" customHeight="1">
      <c r="A47" s="361"/>
      <c r="B47" s="370"/>
      <c r="C47" s="415" t="s">
        <v>251</v>
      </c>
      <c r="D47" s="369" t="s">
        <v>82</v>
      </c>
      <c r="E47" s="371" t="s">
        <v>35</v>
      </c>
      <c r="F47" s="417">
        <v>2</v>
      </c>
      <c r="G47" s="51"/>
      <c r="H47" s="51">
        <f t="shared" si="9"/>
        <v>0</v>
      </c>
      <c r="I47" s="367"/>
      <c r="J47" s="51"/>
      <c r="K47" s="367"/>
      <c r="L47" s="51"/>
      <c r="M47" s="51">
        <f t="shared" si="8"/>
        <v>0</v>
      </c>
      <c r="N47" s="170"/>
    </row>
    <row r="48" spans="1:18" s="368" customFormat="1" ht="18.75" customHeight="1">
      <c r="A48" s="375"/>
      <c r="B48" s="382"/>
      <c r="C48" s="419" t="s">
        <v>32</v>
      </c>
      <c r="D48" s="420" t="s">
        <v>14</v>
      </c>
      <c r="E48" s="421">
        <v>0.156</v>
      </c>
      <c r="F48" s="380">
        <f>F40*E48</f>
        <v>1.248</v>
      </c>
      <c r="G48" s="380"/>
      <c r="H48" s="380">
        <f t="shared" si="9"/>
        <v>0</v>
      </c>
      <c r="I48" s="381"/>
      <c r="J48" s="380"/>
      <c r="K48" s="381"/>
      <c r="L48" s="380"/>
      <c r="M48" s="380">
        <f t="shared" si="8"/>
        <v>0</v>
      </c>
    </row>
    <row r="49" spans="1:14" s="360" customFormat="1" ht="36" customHeight="1">
      <c r="A49" s="352">
        <v>2</v>
      </c>
      <c r="B49" s="353" t="s">
        <v>178</v>
      </c>
      <c r="C49" s="354" t="s">
        <v>426</v>
      </c>
      <c r="D49" s="352" t="s">
        <v>156</v>
      </c>
      <c r="E49" s="414"/>
      <c r="F49" s="356">
        <v>5</v>
      </c>
      <c r="G49" s="357"/>
      <c r="H49" s="356"/>
      <c r="I49" s="359"/>
      <c r="J49" s="356"/>
      <c r="K49" s="359"/>
      <c r="L49" s="356"/>
      <c r="M49" s="356"/>
    </row>
    <row r="50" spans="1:14" s="368" customFormat="1" ht="18.75" customHeight="1">
      <c r="A50" s="372"/>
      <c r="B50" s="370" t="s">
        <v>23</v>
      </c>
      <c r="C50" s="363" t="s">
        <v>130</v>
      </c>
      <c r="D50" s="364" t="s">
        <v>77</v>
      </c>
      <c r="E50" s="365">
        <v>1</v>
      </c>
      <c r="F50" s="51">
        <f>F49*E50</f>
        <v>5</v>
      </c>
      <c r="G50" s="363"/>
      <c r="H50" s="366"/>
      <c r="I50" s="51"/>
      <c r="J50" s="51">
        <f>F50*I50</f>
        <v>0</v>
      </c>
      <c r="K50" s="367"/>
      <c r="L50" s="51"/>
      <c r="M50" s="51">
        <f t="shared" ref="M50:M61" si="10">H50+J50+L50</f>
        <v>0</v>
      </c>
    </row>
    <row r="51" spans="1:14" s="368" customFormat="1" ht="16.5" customHeight="1">
      <c r="A51" s="372"/>
      <c r="B51" s="362"/>
      <c r="C51" s="363" t="s">
        <v>33</v>
      </c>
      <c r="D51" s="369" t="s">
        <v>12</v>
      </c>
      <c r="E51" s="365">
        <v>4.5999999999999999E-3</v>
      </c>
      <c r="F51" s="51">
        <f>F49*E51</f>
        <v>2.3E-2</v>
      </c>
      <c r="G51" s="363"/>
      <c r="H51" s="51"/>
      <c r="I51" s="367"/>
      <c r="J51" s="51"/>
      <c r="K51" s="51"/>
      <c r="L51" s="51">
        <f>F51*K51</f>
        <v>0</v>
      </c>
      <c r="M51" s="51">
        <f t="shared" si="10"/>
        <v>0</v>
      </c>
    </row>
    <row r="52" spans="1:14" s="368" customFormat="1" ht="30" customHeight="1">
      <c r="A52" s="372"/>
      <c r="B52" s="370"/>
      <c r="C52" s="363" t="s">
        <v>427</v>
      </c>
      <c r="D52" s="369" t="s">
        <v>77</v>
      </c>
      <c r="E52" s="383">
        <v>1</v>
      </c>
      <c r="F52" s="51">
        <f>F49*E52</f>
        <v>5</v>
      </c>
      <c r="G52" s="363"/>
      <c r="H52" s="51">
        <f t="shared" ref="H52:H61" si="11">F52*G52</f>
        <v>0</v>
      </c>
      <c r="I52" s="367"/>
      <c r="J52" s="51"/>
      <c r="K52" s="367"/>
      <c r="L52" s="51"/>
      <c r="M52" s="51">
        <f t="shared" si="10"/>
        <v>0</v>
      </c>
    </row>
    <row r="53" spans="1:14" s="368" customFormat="1" ht="18" customHeight="1">
      <c r="A53" s="372"/>
      <c r="B53" s="370"/>
      <c r="C53" s="363" t="s">
        <v>428</v>
      </c>
      <c r="D53" s="369" t="s">
        <v>82</v>
      </c>
      <c r="E53" s="371" t="s">
        <v>35</v>
      </c>
      <c r="F53" s="417">
        <v>6</v>
      </c>
      <c r="G53" s="363"/>
      <c r="H53" s="51">
        <f t="shared" si="11"/>
        <v>0</v>
      </c>
      <c r="I53" s="367"/>
      <c r="J53" s="51"/>
      <c r="K53" s="367"/>
      <c r="L53" s="51"/>
      <c r="M53" s="51">
        <f t="shared" si="10"/>
        <v>0</v>
      </c>
    </row>
    <row r="54" spans="1:14" s="368" customFormat="1" ht="33" customHeight="1">
      <c r="A54" s="372"/>
      <c r="B54" s="370"/>
      <c r="C54" s="363" t="s">
        <v>429</v>
      </c>
      <c r="D54" s="369" t="s">
        <v>82</v>
      </c>
      <c r="E54" s="371" t="s">
        <v>35</v>
      </c>
      <c r="F54" s="363">
        <v>2</v>
      </c>
      <c r="G54" s="51"/>
      <c r="H54" s="51">
        <f t="shared" si="11"/>
        <v>0</v>
      </c>
      <c r="I54" s="367"/>
      <c r="J54" s="51"/>
      <c r="K54" s="367"/>
      <c r="L54" s="51"/>
      <c r="M54" s="51">
        <f t="shared" si="10"/>
        <v>0</v>
      </c>
    </row>
    <row r="55" spans="1:14" s="368" customFormat="1" ht="33" customHeight="1">
      <c r="A55" s="372"/>
      <c r="B55" s="370"/>
      <c r="C55" s="363" t="s">
        <v>430</v>
      </c>
      <c r="D55" s="369" t="s">
        <v>82</v>
      </c>
      <c r="E55" s="371" t="s">
        <v>35</v>
      </c>
      <c r="F55" s="363">
        <v>5</v>
      </c>
      <c r="G55" s="51"/>
      <c r="H55" s="51">
        <f t="shared" si="11"/>
        <v>0</v>
      </c>
      <c r="I55" s="367"/>
      <c r="J55" s="51"/>
      <c r="K55" s="367"/>
      <c r="L55" s="51"/>
      <c r="M55" s="51">
        <f t="shared" si="10"/>
        <v>0</v>
      </c>
    </row>
    <row r="56" spans="1:14" s="368" customFormat="1" ht="30" customHeight="1">
      <c r="A56" s="372"/>
      <c r="B56" s="370"/>
      <c r="C56" s="363" t="s">
        <v>431</v>
      </c>
      <c r="D56" s="369" t="s">
        <v>82</v>
      </c>
      <c r="E56" s="371" t="s">
        <v>35</v>
      </c>
      <c r="F56" s="363">
        <v>1</v>
      </c>
      <c r="G56" s="51"/>
      <c r="H56" s="51">
        <f t="shared" ref="H56" si="12">F56*G56</f>
        <v>0</v>
      </c>
      <c r="I56" s="367"/>
      <c r="J56" s="51"/>
      <c r="K56" s="367"/>
      <c r="L56" s="51"/>
      <c r="M56" s="51">
        <f t="shared" ref="M56" si="13">H56+J56+L56</f>
        <v>0</v>
      </c>
    </row>
    <row r="57" spans="1:14" s="368" customFormat="1" ht="30" customHeight="1">
      <c r="A57" s="372"/>
      <c r="B57" s="370"/>
      <c r="C57" s="363" t="s">
        <v>432</v>
      </c>
      <c r="D57" s="369" t="s">
        <v>82</v>
      </c>
      <c r="E57" s="371" t="s">
        <v>35</v>
      </c>
      <c r="F57" s="363">
        <v>2</v>
      </c>
      <c r="G57" s="51"/>
      <c r="H57" s="51">
        <f t="shared" si="11"/>
        <v>0</v>
      </c>
      <c r="I57" s="367"/>
      <c r="J57" s="51"/>
      <c r="K57" s="367"/>
      <c r="L57" s="51"/>
      <c r="M57" s="51">
        <f t="shared" si="10"/>
        <v>0</v>
      </c>
    </row>
    <row r="58" spans="1:14" s="368" customFormat="1" ht="28.5" customHeight="1">
      <c r="A58" s="372"/>
      <c r="B58" s="370"/>
      <c r="C58" s="363" t="s">
        <v>433</v>
      </c>
      <c r="D58" s="369" t="s">
        <v>82</v>
      </c>
      <c r="E58" s="371" t="s">
        <v>35</v>
      </c>
      <c r="F58" s="363">
        <v>2</v>
      </c>
      <c r="G58" s="51"/>
      <c r="H58" s="51">
        <f t="shared" si="11"/>
        <v>0</v>
      </c>
      <c r="I58" s="367"/>
      <c r="J58" s="51"/>
      <c r="K58" s="367"/>
      <c r="L58" s="51"/>
      <c r="M58" s="51">
        <f t="shared" si="10"/>
        <v>0</v>
      </c>
    </row>
    <row r="59" spans="1:14" s="368" customFormat="1" ht="17.25" customHeight="1">
      <c r="A59" s="372"/>
      <c r="B59" s="370"/>
      <c r="C59" s="363" t="s">
        <v>233</v>
      </c>
      <c r="D59" s="369" t="s">
        <v>82</v>
      </c>
      <c r="E59" s="371" t="s">
        <v>35</v>
      </c>
      <c r="F59" s="363">
        <v>1</v>
      </c>
      <c r="G59" s="51"/>
      <c r="H59" s="51">
        <f t="shared" si="11"/>
        <v>0</v>
      </c>
      <c r="I59" s="367"/>
      <c r="J59" s="51"/>
      <c r="K59" s="367"/>
      <c r="L59" s="51"/>
      <c r="M59" s="51">
        <f t="shared" si="10"/>
        <v>0</v>
      </c>
    </row>
    <row r="60" spans="1:14" s="368" customFormat="1" ht="19.5" customHeight="1">
      <c r="A60" s="372"/>
      <c r="B60" s="370"/>
      <c r="C60" s="363" t="s">
        <v>179</v>
      </c>
      <c r="D60" s="369" t="s">
        <v>82</v>
      </c>
      <c r="E60" s="371" t="s">
        <v>35</v>
      </c>
      <c r="F60" s="363">
        <v>2</v>
      </c>
      <c r="G60" s="51"/>
      <c r="H60" s="51">
        <f t="shared" ref="H60" si="14">F60*G60</f>
        <v>0</v>
      </c>
      <c r="I60" s="367"/>
      <c r="J60" s="51"/>
      <c r="K60" s="367"/>
      <c r="L60" s="51"/>
      <c r="M60" s="51">
        <f t="shared" ref="M60" si="15">H60+J60+L60</f>
        <v>0</v>
      </c>
    </row>
    <row r="61" spans="1:14" s="368" customFormat="1" ht="18" customHeight="1">
      <c r="A61" s="393"/>
      <c r="B61" s="376"/>
      <c r="C61" s="377" t="s">
        <v>32</v>
      </c>
      <c r="D61" s="378" t="s">
        <v>12</v>
      </c>
      <c r="E61" s="379">
        <v>0.20799999999999999</v>
      </c>
      <c r="F61" s="380">
        <f>F49*E61</f>
        <v>1.04</v>
      </c>
      <c r="G61" s="380"/>
      <c r="H61" s="380">
        <f t="shared" si="11"/>
        <v>0</v>
      </c>
      <c r="I61" s="381"/>
      <c r="J61" s="380"/>
      <c r="K61" s="381"/>
      <c r="L61" s="380"/>
      <c r="M61" s="380">
        <f t="shared" si="10"/>
        <v>0</v>
      </c>
    </row>
    <row r="62" spans="1:14" s="360" customFormat="1" ht="39.75" customHeight="1">
      <c r="A62" s="352">
        <v>3</v>
      </c>
      <c r="B62" s="353" t="s">
        <v>170</v>
      </c>
      <c r="C62" s="354" t="s">
        <v>180</v>
      </c>
      <c r="D62" s="352" t="s">
        <v>172</v>
      </c>
      <c r="E62" s="414"/>
      <c r="F62" s="397">
        <v>1</v>
      </c>
      <c r="G62" s="357"/>
      <c r="H62" s="358"/>
      <c r="I62" s="359"/>
      <c r="J62" s="356"/>
      <c r="K62" s="359"/>
      <c r="L62" s="356"/>
      <c r="M62" s="356"/>
      <c r="N62" s="878"/>
    </row>
    <row r="63" spans="1:14" s="368" customFormat="1" ht="19.5" customHeight="1">
      <c r="A63" s="372"/>
      <c r="B63" s="370" t="s">
        <v>23</v>
      </c>
      <c r="C63" s="363" t="s">
        <v>130</v>
      </c>
      <c r="D63" s="364" t="s">
        <v>82</v>
      </c>
      <c r="E63" s="365">
        <v>1</v>
      </c>
      <c r="F63" s="51">
        <f>F62*E63</f>
        <v>1</v>
      </c>
      <c r="G63" s="363"/>
      <c r="H63" s="366"/>
      <c r="I63" s="51"/>
      <c r="J63" s="51">
        <f>F63*I63</f>
        <v>0</v>
      </c>
      <c r="K63" s="367"/>
      <c r="L63" s="51"/>
      <c r="M63" s="51">
        <f>H63+J63+L63</f>
        <v>0</v>
      </c>
      <c r="N63" s="170"/>
    </row>
    <row r="64" spans="1:14" s="368" customFormat="1" ht="17.25" customHeight="1">
      <c r="A64" s="393"/>
      <c r="B64" s="422"/>
      <c r="C64" s="377" t="s">
        <v>32</v>
      </c>
      <c r="D64" s="378" t="s">
        <v>12</v>
      </c>
      <c r="E64" s="379">
        <v>2.11</v>
      </c>
      <c r="F64" s="380">
        <f>F62*E64</f>
        <v>2.11</v>
      </c>
      <c r="G64" s="380"/>
      <c r="H64" s="380">
        <f>F64*G64</f>
        <v>0</v>
      </c>
      <c r="I64" s="381"/>
      <c r="J64" s="380"/>
      <c r="K64" s="381"/>
      <c r="L64" s="380"/>
      <c r="M64" s="380">
        <f>H64+J64+L64</f>
        <v>0</v>
      </c>
      <c r="N64" s="170"/>
    </row>
    <row r="65" spans="1:14" s="360" customFormat="1" ht="24" customHeight="1">
      <c r="A65" s="423"/>
      <c r="B65" s="424"/>
      <c r="C65" s="402" t="s">
        <v>181</v>
      </c>
      <c r="D65" s="425"/>
      <c r="E65" s="425"/>
      <c r="F65" s="426"/>
      <c r="G65" s="426"/>
      <c r="H65" s="406">
        <f>SUM(H40:H64)</f>
        <v>0</v>
      </c>
      <c r="I65" s="406"/>
      <c r="J65" s="406">
        <f>SUM(J40:J64)</f>
        <v>0</v>
      </c>
      <c r="K65" s="406"/>
      <c r="L65" s="406">
        <f>SUM(L40:L64)</f>
        <v>0</v>
      </c>
      <c r="M65" s="406">
        <f>SUM(M40:M64)</f>
        <v>0</v>
      </c>
    </row>
    <row r="66" spans="1:14" s="343" customFormat="1" ht="47.25" customHeight="1">
      <c r="A66" s="344"/>
      <c r="B66" s="427"/>
      <c r="C66" s="428" t="s">
        <v>182</v>
      </c>
      <c r="D66" s="429"/>
      <c r="E66" s="429"/>
      <c r="F66" s="430"/>
      <c r="G66" s="431"/>
      <c r="H66" s="430"/>
      <c r="I66" s="431"/>
      <c r="J66" s="430"/>
      <c r="K66" s="430"/>
      <c r="L66" s="432"/>
      <c r="M66" s="432"/>
    </row>
    <row r="67" spans="1:14" s="360" customFormat="1" ht="27" customHeight="1">
      <c r="A67" s="352">
        <v>1</v>
      </c>
      <c r="B67" s="353" t="s">
        <v>183</v>
      </c>
      <c r="C67" s="354" t="s">
        <v>184</v>
      </c>
      <c r="D67" s="352" t="s">
        <v>82</v>
      </c>
      <c r="E67" s="414"/>
      <c r="F67" s="357">
        <f>F70+F71</f>
        <v>2</v>
      </c>
      <c r="G67" s="357"/>
      <c r="H67" s="356"/>
      <c r="I67" s="359"/>
      <c r="J67" s="356"/>
      <c r="K67" s="359"/>
      <c r="L67" s="356"/>
      <c r="M67" s="356"/>
    </row>
    <row r="68" spans="1:14" s="368" customFormat="1" ht="15" customHeight="1">
      <c r="A68" s="372"/>
      <c r="B68" s="370" t="s">
        <v>23</v>
      </c>
      <c r="C68" s="363" t="s">
        <v>130</v>
      </c>
      <c r="D68" s="364" t="s">
        <v>82</v>
      </c>
      <c r="E68" s="365">
        <v>1</v>
      </c>
      <c r="F68" s="363">
        <f>F67*E68</f>
        <v>2</v>
      </c>
      <c r="G68" s="363"/>
      <c r="H68" s="366"/>
      <c r="I68" s="51"/>
      <c r="J68" s="51">
        <f>F68*I68</f>
        <v>0</v>
      </c>
      <c r="K68" s="367"/>
      <c r="L68" s="51"/>
      <c r="M68" s="51">
        <f t="shared" ref="M68:M72" si="16">H68+J68+L68</f>
        <v>0</v>
      </c>
    </row>
    <row r="69" spans="1:14" s="368" customFormat="1" ht="15.75" customHeight="1">
      <c r="A69" s="372"/>
      <c r="B69" s="362"/>
      <c r="C69" s="363" t="s">
        <v>115</v>
      </c>
      <c r="D69" s="369" t="s">
        <v>12</v>
      </c>
      <c r="E69" s="365">
        <v>0.13</v>
      </c>
      <c r="F69" s="363">
        <f>F67*E69</f>
        <v>0.26</v>
      </c>
      <c r="G69" s="363"/>
      <c r="H69" s="51"/>
      <c r="I69" s="367"/>
      <c r="J69" s="51"/>
      <c r="K69" s="51"/>
      <c r="L69" s="51">
        <f>F69*K69</f>
        <v>0</v>
      </c>
      <c r="M69" s="51">
        <f t="shared" si="16"/>
        <v>0</v>
      </c>
    </row>
    <row r="70" spans="1:14" s="368" customFormat="1" ht="18" customHeight="1">
      <c r="A70" s="372"/>
      <c r="B70" s="370"/>
      <c r="C70" s="363" t="s">
        <v>185</v>
      </c>
      <c r="D70" s="369" t="s">
        <v>82</v>
      </c>
      <c r="E70" s="371" t="s">
        <v>35</v>
      </c>
      <c r="F70" s="363">
        <v>1</v>
      </c>
      <c r="G70" s="51"/>
      <c r="H70" s="51">
        <f>F70*G70</f>
        <v>0</v>
      </c>
      <c r="I70" s="367"/>
      <c r="J70" s="51"/>
      <c r="K70" s="367"/>
      <c r="L70" s="51"/>
      <c r="M70" s="51">
        <f t="shared" si="16"/>
        <v>0</v>
      </c>
    </row>
    <row r="71" spans="1:14" s="368" customFormat="1" ht="16.5" customHeight="1">
      <c r="A71" s="372"/>
      <c r="B71" s="370"/>
      <c r="C71" s="363" t="s">
        <v>186</v>
      </c>
      <c r="D71" s="369" t="s">
        <v>82</v>
      </c>
      <c r="E71" s="371" t="s">
        <v>35</v>
      </c>
      <c r="F71" s="363">
        <v>1</v>
      </c>
      <c r="G71" s="51"/>
      <c r="H71" s="51">
        <f>F71*G71</f>
        <v>0</v>
      </c>
      <c r="I71" s="367"/>
      <c r="J71" s="51"/>
      <c r="K71" s="367"/>
      <c r="L71" s="51"/>
      <c r="M71" s="51">
        <f t="shared" si="16"/>
        <v>0</v>
      </c>
    </row>
    <row r="72" spans="1:14" s="368" customFormat="1" ht="18" customHeight="1">
      <c r="A72" s="393"/>
      <c r="B72" s="376"/>
      <c r="C72" s="377" t="s">
        <v>32</v>
      </c>
      <c r="D72" s="378" t="s">
        <v>12</v>
      </c>
      <c r="E72" s="379">
        <v>0.94</v>
      </c>
      <c r="F72" s="377">
        <f>F67*E72</f>
        <v>1.88</v>
      </c>
      <c r="G72" s="380"/>
      <c r="H72" s="380">
        <f>F72*G72</f>
        <v>0</v>
      </c>
      <c r="I72" s="381"/>
      <c r="J72" s="380"/>
      <c r="K72" s="381"/>
      <c r="L72" s="380"/>
      <c r="M72" s="380">
        <f t="shared" si="16"/>
        <v>0</v>
      </c>
    </row>
    <row r="73" spans="1:14" s="360" customFormat="1" ht="30" customHeight="1">
      <c r="A73" s="352">
        <v>2</v>
      </c>
      <c r="B73" s="353" t="s">
        <v>187</v>
      </c>
      <c r="C73" s="354" t="s">
        <v>188</v>
      </c>
      <c r="D73" s="352" t="s">
        <v>82</v>
      </c>
      <c r="E73" s="414"/>
      <c r="F73" s="397">
        <f>F76+F77</f>
        <v>2</v>
      </c>
      <c r="G73" s="357"/>
      <c r="H73" s="356"/>
      <c r="I73" s="359"/>
      <c r="J73" s="356"/>
      <c r="K73" s="359"/>
      <c r="L73" s="356"/>
      <c r="M73" s="356"/>
    </row>
    <row r="74" spans="1:14" s="368" customFormat="1" ht="15" customHeight="1">
      <c r="A74" s="372"/>
      <c r="B74" s="370" t="s">
        <v>23</v>
      </c>
      <c r="C74" s="363" t="s">
        <v>130</v>
      </c>
      <c r="D74" s="364" t="s">
        <v>82</v>
      </c>
      <c r="E74" s="365">
        <v>1</v>
      </c>
      <c r="F74" s="363">
        <f>F73*E74</f>
        <v>2</v>
      </c>
      <c r="G74" s="363"/>
      <c r="H74" s="366"/>
      <c r="I74" s="51"/>
      <c r="J74" s="51">
        <f>F74*I74</f>
        <v>0</v>
      </c>
      <c r="K74" s="367"/>
      <c r="L74" s="51"/>
      <c r="M74" s="51">
        <f t="shared" ref="M74:M78" si="17">H74+J74+L74</f>
        <v>0</v>
      </c>
    </row>
    <row r="75" spans="1:14" s="368" customFormat="1" ht="18" customHeight="1">
      <c r="A75" s="372"/>
      <c r="B75" s="362"/>
      <c r="C75" s="363" t="s">
        <v>113</v>
      </c>
      <c r="D75" s="369" t="s">
        <v>12</v>
      </c>
      <c r="E75" s="365">
        <v>7.0000000000000007E-2</v>
      </c>
      <c r="F75" s="363">
        <f>F73*E75</f>
        <v>0.14000000000000001</v>
      </c>
      <c r="G75" s="363"/>
      <c r="H75" s="51"/>
      <c r="I75" s="367"/>
      <c r="J75" s="51"/>
      <c r="K75" s="51"/>
      <c r="L75" s="51">
        <f>F75*K75</f>
        <v>0</v>
      </c>
      <c r="M75" s="51">
        <f t="shared" si="17"/>
        <v>0</v>
      </c>
    </row>
    <row r="76" spans="1:14" s="368" customFormat="1" ht="33.75" customHeight="1">
      <c r="A76" s="372"/>
      <c r="B76" s="370"/>
      <c r="C76" s="415" t="s">
        <v>189</v>
      </c>
      <c r="D76" s="369" t="s">
        <v>82</v>
      </c>
      <c r="E76" s="371" t="s">
        <v>35</v>
      </c>
      <c r="F76" s="363">
        <v>1</v>
      </c>
      <c r="G76" s="51"/>
      <c r="H76" s="51">
        <f>F76*G76</f>
        <v>0</v>
      </c>
      <c r="I76" s="367"/>
      <c r="J76" s="51"/>
      <c r="K76" s="367"/>
      <c r="L76" s="51"/>
      <c r="M76" s="51">
        <f t="shared" si="17"/>
        <v>0</v>
      </c>
    </row>
    <row r="77" spans="1:14" s="368" customFormat="1" ht="33" customHeight="1">
      <c r="A77" s="372"/>
      <c r="B77" s="370"/>
      <c r="C77" s="415" t="s">
        <v>190</v>
      </c>
      <c r="D77" s="369" t="s">
        <v>82</v>
      </c>
      <c r="E77" s="371" t="s">
        <v>35</v>
      </c>
      <c r="F77" s="363">
        <v>1</v>
      </c>
      <c r="G77" s="51"/>
      <c r="H77" s="51">
        <f>F77*G77</f>
        <v>0</v>
      </c>
      <c r="I77" s="367"/>
      <c r="J77" s="51"/>
      <c r="K77" s="367"/>
      <c r="L77" s="51"/>
      <c r="M77" s="51">
        <f t="shared" si="17"/>
        <v>0</v>
      </c>
    </row>
    <row r="78" spans="1:14" s="368" customFormat="1" ht="17.25" customHeight="1">
      <c r="A78" s="393"/>
      <c r="B78" s="376"/>
      <c r="C78" s="377" t="s">
        <v>32</v>
      </c>
      <c r="D78" s="378" t="s">
        <v>12</v>
      </c>
      <c r="E78" s="379">
        <v>0.37</v>
      </c>
      <c r="F78" s="377">
        <f>F73*E78</f>
        <v>0.74</v>
      </c>
      <c r="G78" s="380"/>
      <c r="H78" s="380">
        <f>F78*G78</f>
        <v>0</v>
      </c>
      <c r="I78" s="381"/>
      <c r="J78" s="380"/>
      <c r="K78" s="381"/>
      <c r="L78" s="380"/>
      <c r="M78" s="380">
        <f t="shared" si="17"/>
        <v>0</v>
      </c>
    </row>
    <row r="79" spans="1:14" s="360" customFormat="1" ht="29.25" customHeight="1">
      <c r="A79" s="352">
        <v>3</v>
      </c>
      <c r="B79" s="353" t="s">
        <v>191</v>
      </c>
      <c r="C79" s="354" t="s">
        <v>203</v>
      </c>
      <c r="D79" s="352" t="s">
        <v>82</v>
      </c>
      <c r="E79" s="414"/>
      <c r="F79" s="357">
        <f>F82+F83</f>
        <v>2</v>
      </c>
      <c r="G79" s="357"/>
      <c r="H79" s="358"/>
      <c r="I79" s="359"/>
      <c r="J79" s="356"/>
      <c r="K79" s="359"/>
      <c r="L79" s="356"/>
      <c r="M79" s="356"/>
      <c r="N79" s="878"/>
    </row>
    <row r="80" spans="1:14" s="368" customFormat="1" ht="16.5" customHeight="1">
      <c r="A80" s="372"/>
      <c r="B80" s="370" t="s">
        <v>23</v>
      </c>
      <c r="C80" s="363" t="s">
        <v>130</v>
      </c>
      <c r="D80" s="364" t="s">
        <v>82</v>
      </c>
      <c r="E80" s="365">
        <v>1</v>
      </c>
      <c r="F80" s="51">
        <f>F79*E80</f>
        <v>2</v>
      </c>
      <c r="G80" s="363"/>
      <c r="H80" s="366"/>
      <c r="I80" s="51"/>
      <c r="J80" s="51">
        <f>F80*I80</f>
        <v>0</v>
      </c>
      <c r="K80" s="367"/>
      <c r="L80" s="51"/>
      <c r="M80" s="51">
        <f t="shared" ref="M80:M84" si="18">H80+J80+L80</f>
        <v>0</v>
      </c>
      <c r="N80" s="170"/>
    </row>
    <row r="81" spans="1:18" s="368" customFormat="1" ht="17.25" customHeight="1">
      <c r="A81" s="372"/>
      <c r="B81" s="362"/>
      <c r="C81" s="363" t="s">
        <v>113</v>
      </c>
      <c r="D81" s="369" t="s">
        <v>12</v>
      </c>
      <c r="E81" s="365">
        <v>0.01</v>
      </c>
      <c r="F81" s="51">
        <f>F79*E81</f>
        <v>0.02</v>
      </c>
      <c r="G81" s="363"/>
      <c r="H81" s="51"/>
      <c r="I81" s="367"/>
      <c r="J81" s="51"/>
      <c r="K81" s="51"/>
      <c r="L81" s="51">
        <f>F81*K81</f>
        <v>0</v>
      </c>
      <c r="M81" s="51">
        <f t="shared" si="18"/>
        <v>0</v>
      </c>
      <c r="N81" s="170"/>
    </row>
    <row r="82" spans="1:18" s="368" customFormat="1" ht="17.25" customHeight="1">
      <c r="A82" s="372"/>
      <c r="B82" s="370"/>
      <c r="C82" s="415" t="s">
        <v>192</v>
      </c>
      <c r="D82" s="369" t="s">
        <v>82</v>
      </c>
      <c r="E82" s="371" t="s">
        <v>35</v>
      </c>
      <c r="F82" s="363">
        <v>1</v>
      </c>
      <c r="G82" s="51"/>
      <c r="H82" s="51">
        <f>F82*G82</f>
        <v>0</v>
      </c>
      <c r="I82" s="367"/>
      <c r="J82" s="51"/>
      <c r="K82" s="367"/>
      <c r="L82" s="51"/>
      <c r="M82" s="51">
        <f t="shared" si="18"/>
        <v>0</v>
      </c>
      <c r="N82" s="170"/>
    </row>
    <row r="83" spans="1:18" s="368" customFormat="1" ht="30.75" customHeight="1">
      <c r="A83" s="372"/>
      <c r="B83" s="370"/>
      <c r="C83" s="415" t="s">
        <v>193</v>
      </c>
      <c r="D83" s="369" t="s">
        <v>82</v>
      </c>
      <c r="E83" s="371" t="s">
        <v>35</v>
      </c>
      <c r="F83" s="363">
        <v>1</v>
      </c>
      <c r="G83" s="51"/>
      <c r="H83" s="51">
        <f>F83*G83</f>
        <v>0</v>
      </c>
      <c r="I83" s="367"/>
      <c r="J83" s="51"/>
      <c r="K83" s="367"/>
      <c r="L83" s="51"/>
      <c r="M83" s="51">
        <f t="shared" si="18"/>
        <v>0</v>
      </c>
      <c r="N83" s="170"/>
    </row>
    <row r="84" spans="1:18" s="368" customFormat="1" ht="16.5" customHeight="1">
      <c r="A84" s="393"/>
      <c r="B84" s="376"/>
      <c r="C84" s="377" t="s">
        <v>32</v>
      </c>
      <c r="D84" s="378" t="s">
        <v>12</v>
      </c>
      <c r="E84" s="379">
        <v>7.0000000000000007E-2</v>
      </c>
      <c r="F84" s="380">
        <f>F79*E84</f>
        <v>0.14000000000000001</v>
      </c>
      <c r="G84" s="380"/>
      <c r="H84" s="380">
        <f>F84*G84</f>
        <v>0</v>
      </c>
      <c r="I84" s="381"/>
      <c r="J84" s="380"/>
      <c r="K84" s="381"/>
      <c r="L84" s="380"/>
      <c r="M84" s="380">
        <f t="shared" si="18"/>
        <v>0</v>
      </c>
      <c r="N84" s="170"/>
    </row>
    <row r="85" spans="1:18" s="360" customFormat="1" ht="27.75" customHeight="1">
      <c r="A85" s="352">
        <v>5</v>
      </c>
      <c r="B85" s="353" t="s">
        <v>195</v>
      </c>
      <c r="C85" s="354" t="s">
        <v>196</v>
      </c>
      <c r="D85" s="352" t="s">
        <v>82</v>
      </c>
      <c r="E85" s="414"/>
      <c r="F85" s="397">
        <v>2</v>
      </c>
      <c r="G85" s="357"/>
      <c r="H85" s="356"/>
      <c r="I85" s="359"/>
      <c r="J85" s="356"/>
      <c r="K85" s="359"/>
      <c r="L85" s="356"/>
      <c r="M85" s="356"/>
    </row>
    <row r="86" spans="1:18" s="368" customFormat="1" ht="15" customHeight="1">
      <c r="A86" s="372"/>
      <c r="B86" s="433"/>
      <c r="C86" s="363" t="s">
        <v>130</v>
      </c>
      <c r="D86" s="364" t="s">
        <v>82</v>
      </c>
      <c r="E86" s="365">
        <v>1</v>
      </c>
      <c r="F86" s="363">
        <f>E86*F85</f>
        <v>2</v>
      </c>
      <c r="G86" s="363"/>
      <c r="H86" s="366"/>
      <c r="I86" s="51"/>
      <c r="J86" s="51">
        <f>F86*I86</f>
        <v>0</v>
      </c>
      <c r="K86" s="367"/>
      <c r="L86" s="51"/>
      <c r="M86" s="51">
        <f>H86+J86+L86</f>
        <v>0</v>
      </c>
    </row>
    <row r="87" spans="1:18" s="368" customFormat="1" ht="14.25" customHeight="1">
      <c r="A87" s="372"/>
      <c r="B87" s="433"/>
      <c r="C87" s="363" t="s">
        <v>113</v>
      </c>
      <c r="D87" s="369" t="s">
        <v>12</v>
      </c>
      <c r="E87" s="365">
        <v>0.02</v>
      </c>
      <c r="F87" s="363">
        <f>F85*E87</f>
        <v>0.04</v>
      </c>
      <c r="G87" s="363"/>
      <c r="H87" s="51"/>
      <c r="I87" s="367"/>
      <c r="J87" s="51"/>
      <c r="K87" s="51"/>
      <c r="L87" s="51">
        <f>F87*K87</f>
        <v>0</v>
      </c>
      <c r="M87" s="51">
        <f>H87+J87+L87</f>
        <v>0</v>
      </c>
    </row>
    <row r="88" spans="1:18" s="368" customFormat="1" ht="14.25" customHeight="1">
      <c r="A88" s="372"/>
      <c r="B88" s="370"/>
      <c r="C88" s="363" t="s">
        <v>417</v>
      </c>
      <c r="D88" s="369" t="s">
        <v>194</v>
      </c>
      <c r="E88" s="365">
        <v>1</v>
      </c>
      <c r="F88" s="363">
        <f>E88*F85</f>
        <v>2</v>
      </c>
      <c r="G88" s="363"/>
      <c r="H88" s="51">
        <f>F88*G88</f>
        <v>0</v>
      </c>
      <c r="I88" s="367"/>
      <c r="J88" s="51"/>
      <c r="K88" s="367"/>
      <c r="L88" s="51"/>
      <c r="M88" s="51">
        <f>H88+J88+L88</f>
        <v>0</v>
      </c>
    </row>
    <row r="89" spans="1:18" s="368" customFormat="1" ht="15" customHeight="1">
      <c r="A89" s="393"/>
      <c r="B89" s="422"/>
      <c r="C89" s="377" t="s">
        <v>32</v>
      </c>
      <c r="D89" s="378" t="s">
        <v>12</v>
      </c>
      <c r="E89" s="379">
        <v>0.11</v>
      </c>
      <c r="F89" s="377">
        <f>F85*E89</f>
        <v>0.22</v>
      </c>
      <c r="G89" s="380"/>
      <c r="H89" s="380">
        <f>F89*G89</f>
        <v>0</v>
      </c>
      <c r="I89" s="381"/>
      <c r="J89" s="380"/>
      <c r="K89" s="381"/>
      <c r="L89" s="380"/>
      <c r="M89" s="380">
        <f>H89+J89+L89</f>
        <v>0</v>
      </c>
    </row>
    <row r="90" spans="1:18" s="437" customFormat="1" ht="42.75" customHeight="1">
      <c r="A90" s="352">
        <v>6</v>
      </c>
      <c r="B90" s="353" t="s">
        <v>23</v>
      </c>
      <c r="C90" s="354" t="s">
        <v>197</v>
      </c>
      <c r="D90" s="352" t="s">
        <v>82</v>
      </c>
      <c r="E90" s="352"/>
      <c r="F90" s="434">
        <f>F92+F93+F94</f>
        <v>4</v>
      </c>
      <c r="G90" s="435"/>
      <c r="H90" s="435"/>
      <c r="I90" s="435"/>
      <c r="J90" s="435"/>
      <c r="K90" s="435"/>
      <c r="L90" s="435"/>
      <c r="M90" s="435"/>
      <c r="N90" s="436"/>
      <c r="O90" s="436"/>
      <c r="P90" s="436"/>
      <c r="Q90" s="436"/>
      <c r="R90" s="436"/>
    </row>
    <row r="91" spans="1:18" s="437" customFormat="1" ht="18.75" customHeight="1">
      <c r="A91" s="372"/>
      <c r="B91" s="370" t="s">
        <v>23</v>
      </c>
      <c r="C91" s="363" t="s">
        <v>130</v>
      </c>
      <c r="D91" s="364" t="s">
        <v>82</v>
      </c>
      <c r="E91" s="438">
        <v>1</v>
      </c>
      <c r="F91" s="439">
        <f>F90*E91</f>
        <v>4</v>
      </c>
      <c r="G91" s="439"/>
      <c r="H91" s="440"/>
      <c r="I91" s="439"/>
      <c r="J91" s="439">
        <f>F91*I91</f>
        <v>0</v>
      </c>
      <c r="K91" s="439"/>
      <c r="L91" s="439"/>
      <c r="M91" s="439">
        <f>H91+J91+L91</f>
        <v>0</v>
      </c>
      <c r="N91" s="441"/>
      <c r="O91" s="442"/>
      <c r="P91" s="443"/>
      <c r="Q91" s="441"/>
      <c r="R91" s="441"/>
    </row>
    <row r="92" spans="1:18" s="437" customFormat="1" ht="30.75" customHeight="1">
      <c r="A92" s="372"/>
      <c r="B92" s="370"/>
      <c r="C92" s="363" t="s">
        <v>201</v>
      </c>
      <c r="D92" s="369" t="s">
        <v>82</v>
      </c>
      <c r="E92" s="444" t="s">
        <v>35</v>
      </c>
      <c r="F92" s="445">
        <v>1</v>
      </c>
      <c r="G92" s="439"/>
      <c r="H92" s="439">
        <f>F92*G92</f>
        <v>0</v>
      </c>
      <c r="I92" s="439"/>
      <c r="J92" s="439"/>
      <c r="K92" s="439"/>
      <c r="L92" s="439"/>
      <c r="M92" s="439">
        <f>H92+J92+L92</f>
        <v>0</v>
      </c>
      <c r="N92" s="879"/>
      <c r="O92" s="446"/>
      <c r="P92" s="441"/>
      <c r="Q92" s="441"/>
      <c r="R92" s="441"/>
    </row>
    <row r="93" spans="1:18" s="437" customFormat="1" ht="33.75" customHeight="1">
      <c r="A93" s="372"/>
      <c r="B93" s="370"/>
      <c r="C93" s="363" t="s">
        <v>202</v>
      </c>
      <c r="D93" s="369" t="s">
        <v>82</v>
      </c>
      <c r="E93" s="444" t="s">
        <v>35</v>
      </c>
      <c r="F93" s="445">
        <v>1</v>
      </c>
      <c r="G93" s="439"/>
      <c r="H93" s="439">
        <f>F93*G93</f>
        <v>0</v>
      </c>
      <c r="I93" s="439"/>
      <c r="J93" s="439"/>
      <c r="K93" s="439"/>
      <c r="L93" s="439"/>
      <c r="M93" s="439">
        <f>H93+J93+L93</f>
        <v>0</v>
      </c>
      <c r="N93" s="879"/>
      <c r="O93" s="446"/>
      <c r="P93" s="441"/>
      <c r="Q93" s="441"/>
      <c r="R93" s="441"/>
    </row>
    <row r="94" spans="1:18" s="437" customFormat="1" ht="34.5" customHeight="1">
      <c r="A94" s="372"/>
      <c r="B94" s="370"/>
      <c r="C94" s="363" t="s">
        <v>232</v>
      </c>
      <c r="D94" s="369" t="s">
        <v>82</v>
      </c>
      <c r="E94" s="444" t="s">
        <v>35</v>
      </c>
      <c r="F94" s="445">
        <v>2</v>
      </c>
      <c r="G94" s="439"/>
      <c r="H94" s="439">
        <f>F94*G94</f>
        <v>0</v>
      </c>
      <c r="I94" s="439"/>
      <c r="J94" s="439"/>
      <c r="K94" s="439"/>
      <c r="L94" s="439"/>
      <c r="M94" s="439">
        <f>H94+J94+L94</f>
        <v>0</v>
      </c>
      <c r="N94" s="879"/>
      <c r="O94" s="446"/>
      <c r="P94" s="441"/>
      <c r="Q94" s="441"/>
      <c r="R94" s="441"/>
    </row>
    <row r="95" spans="1:18" s="437" customFormat="1" ht="39" customHeight="1">
      <c r="A95" s="352">
        <v>7</v>
      </c>
      <c r="B95" s="353" t="s">
        <v>23</v>
      </c>
      <c r="C95" s="354" t="s">
        <v>418</v>
      </c>
      <c r="D95" s="352" t="s">
        <v>82</v>
      </c>
      <c r="E95" s="352"/>
      <c r="F95" s="434">
        <v>2</v>
      </c>
      <c r="G95" s="435"/>
      <c r="H95" s="435"/>
      <c r="I95" s="435"/>
      <c r="J95" s="435"/>
      <c r="K95" s="435"/>
      <c r="L95" s="435"/>
      <c r="M95" s="435"/>
      <c r="N95" s="436"/>
      <c r="O95" s="436"/>
      <c r="P95" s="436"/>
      <c r="Q95" s="436"/>
      <c r="R95" s="436"/>
    </row>
    <row r="96" spans="1:18" s="437" customFormat="1" ht="18.75" customHeight="1">
      <c r="A96" s="372"/>
      <c r="B96" s="370" t="s">
        <v>23</v>
      </c>
      <c r="C96" s="363" t="s">
        <v>130</v>
      </c>
      <c r="D96" s="364" t="s">
        <v>82</v>
      </c>
      <c r="E96" s="438">
        <v>1</v>
      </c>
      <c r="F96" s="439">
        <f>F95*E96</f>
        <v>2</v>
      </c>
      <c r="G96" s="439"/>
      <c r="H96" s="440"/>
      <c r="I96" s="439"/>
      <c r="J96" s="439">
        <f>F96*I96</f>
        <v>0</v>
      </c>
      <c r="K96" s="439"/>
      <c r="L96" s="439"/>
      <c r="M96" s="439">
        <f>H96+J96+L96</f>
        <v>0</v>
      </c>
      <c r="N96" s="441"/>
      <c r="O96" s="442"/>
      <c r="P96" s="443"/>
      <c r="Q96" s="441"/>
      <c r="R96" s="441"/>
    </row>
    <row r="97" spans="1:18" s="437" customFormat="1" ht="30.75" customHeight="1">
      <c r="A97" s="372"/>
      <c r="B97" s="370"/>
      <c r="C97" s="363" t="s">
        <v>419</v>
      </c>
      <c r="D97" s="369" t="s">
        <v>82</v>
      </c>
      <c r="E97" s="444" t="s">
        <v>35</v>
      </c>
      <c r="F97" s="445">
        <v>2</v>
      </c>
      <c r="G97" s="439"/>
      <c r="H97" s="439">
        <f>F97*G97</f>
        <v>0</v>
      </c>
      <c r="I97" s="439"/>
      <c r="J97" s="439"/>
      <c r="K97" s="439"/>
      <c r="L97" s="439"/>
      <c r="M97" s="439">
        <f>H97+J97+L97</f>
        <v>0</v>
      </c>
      <c r="N97" s="879"/>
      <c r="O97" s="446"/>
      <c r="P97" s="441"/>
      <c r="Q97" s="441"/>
      <c r="R97" s="441"/>
    </row>
    <row r="98" spans="1:18" s="437" customFormat="1" ht="39" customHeight="1">
      <c r="A98" s="352">
        <v>8</v>
      </c>
      <c r="B98" s="353" t="s">
        <v>23</v>
      </c>
      <c r="C98" s="354" t="s">
        <v>420</v>
      </c>
      <c r="D98" s="352" t="s">
        <v>82</v>
      </c>
      <c r="E98" s="352"/>
      <c r="F98" s="434">
        <v>2</v>
      </c>
      <c r="G98" s="435"/>
      <c r="H98" s="435"/>
      <c r="I98" s="435"/>
      <c r="J98" s="435"/>
      <c r="K98" s="435"/>
      <c r="L98" s="435"/>
      <c r="M98" s="435"/>
      <c r="N98" s="436"/>
      <c r="O98" s="436"/>
      <c r="P98" s="436"/>
      <c r="Q98" s="436"/>
      <c r="R98" s="436"/>
    </row>
    <row r="99" spans="1:18" s="437" customFormat="1" ht="18.75" customHeight="1">
      <c r="A99" s="372"/>
      <c r="B99" s="370" t="s">
        <v>23</v>
      </c>
      <c r="C99" s="363" t="s">
        <v>130</v>
      </c>
      <c r="D99" s="364" t="s">
        <v>82</v>
      </c>
      <c r="E99" s="438">
        <v>1</v>
      </c>
      <c r="F99" s="439">
        <f>F98*E99</f>
        <v>2</v>
      </c>
      <c r="G99" s="439"/>
      <c r="H99" s="440"/>
      <c r="I99" s="439"/>
      <c r="J99" s="439">
        <f>F99*I99</f>
        <v>0</v>
      </c>
      <c r="K99" s="439"/>
      <c r="L99" s="439"/>
      <c r="M99" s="439">
        <f>H99+J99+L99</f>
        <v>0</v>
      </c>
      <c r="N99" s="441"/>
      <c r="O99" s="442"/>
      <c r="P99" s="443"/>
      <c r="Q99" s="441"/>
      <c r="R99" s="441"/>
    </row>
    <row r="100" spans="1:18" s="437" customFormat="1" ht="30.75" customHeight="1">
      <c r="A100" s="372"/>
      <c r="B100" s="370"/>
      <c r="C100" s="363" t="s">
        <v>421</v>
      </c>
      <c r="D100" s="369" t="s">
        <v>82</v>
      </c>
      <c r="E100" s="444" t="s">
        <v>35</v>
      </c>
      <c r="F100" s="445">
        <v>2</v>
      </c>
      <c r="G100" s="439"/>
      <c r="H100" s="439">
        <f>F100*G100</f>
        <v>0</v>
      </c>
      <c r="I100" s="439"/>
      <c r="J100" s="439"/>
      <c r="K100" s="439"/>
      <c r="L100" s="439"/>
      <c r="M100" s="439">
        <f>H100+J100+L100</f>
        <v>0</v>
      </c>
      <c r="N100" s="879"/>
      <c r="O100" s="446"/>
      <c r="P100" s="441"/>
      <c r="Q100" s="441"/>
      <c r="R100" s="441"/>
    </row>
    <row r="101" spans="1:18" s="437" customFormat="1" ht="30.75" customHeight="1">
      <c r="A101" s="352">
        <v>9</v>
      </c>
      <c r="B101" s="353" t="s">
        <v>23</v>
      </c>
      <c r="C101" s="354" t="s">
        <v>422</v>
      </c>
      <c r="D101" s="352" t="s">
        <v>82</v>
      </c>
      <c r="E101" s="352"/>
      <c r="F101" s="434">
        <v>2</v>
      </c>
      <c r="G101" s="435"/>
      <c r="H101" s="435"/>
      <c r="I101" s="435"/>
      <c r="J101" s="435"/>
      <c r="K101" s="435"/>
      <c r="L101" s="435"/>
      <c r="M101" s="435"/>
      <c r="N101" s="436"/>
      <c r="O101" s="436"/>
      <c r="P101" s="436"/>
      <c r="Q101" s="436"/>
      <c r="R101" s="436"/>
    </row>
    <row r="102" spans="1:18" s="437" customFormat="1" ht="17.25" customHeight="1">
      <c r="A102" s="372"/>
      <c r="B102" s="370"/>
      <c r="C102" s="363" t="s">
        <v>423</v>
      </c>
      <c r="D102" s="369" t="s">
        <v>82</v>
      </c>
      <c r="E102" s="444" t="s">
        <v>35</v>
      </c>
      <c r="F102" s="445">
        <v>2</v>
      </c>
      <c r="G102" s="439"/>
      <c r="H102" s="439">
        <f>F102*G102</f>
        <v>0</v>
      </c>
      <c r="I102" s="439"/>
      <c r="J102" s="439"/>
      <c r="K102" s="439"/>
      <c r="L102" s="439"/>
      <c r="M102" s="439">
        <f>H102+J102+L102</f>
        <v>0</v>
      </c>
      <c r="N102" s="879"/>
      <c r="O102" s="446"/>
      <c r="P102" s="441"/>
      <c r="Q102" s="441"/>
      <c r="R102" s="441"/>
    </row>
    <row r="103" spans="1:18" s="437" customFormat="1" ht="39" customHeight="1">
      <c r="A103" s="352">
        <v>10</v>
      </c>
      <c r="B103" s="353" t="s">
        <v>23</v>
      </c>
      <c r="C103" s="354" t="s">
        <v>424</v>
      </c>
      <c r="D103" s="352" t="s">
        <v>82</v>
      </c>
      <c r="E103" s="352"/>
      <c r="F103" s="434">
        <v>2</v>
      </c>
      <c r="G103" s="435"/>
      <c r="H103" s="435"/>
      <c r="I103" s="435"/>
      <c r="J103" s="435"/>
      <c r="K103" s="435"/>
      <c r="L103" s="435"/>
      <c r="M103" s="435"/>
      <c r="N103" s="436"/>
      <c r="O103" s="436"/>
      <c r="P103" s="436"/>
      <c r="Q103" s="436"/>
      <c r="R103" s="436"/>
    </row>
    <row r="104" spans="1:18" s="437" customFormat="1" ht="18.75" customHeight="1">
      <c r="A104" s="372"/>
      <c r="B104" s="370" t="s">
        <v>23</v>
      </c>
      <c r="C104" s="363" t="s">
        <v>130</v>
      </c>
      <c r="D104" s="364" t="s">
        <v>82</v>
      </c>
      <c r="E104" s="438">
        <v>1</v>
      </c>
      <c r="F104" s="439">
        <f>F103*E104</f>
        <v>2</v>
      </c>
      <c r="G104" s="439"/>
      <c r="H104" s="440"/>
      <c r="I104" s="439"/>
      <c r="J104" s="439">
        <f>F104*I104</f>
        <v>0</v>
      </c>
      <c r="K104" s="439"/>
      <c r="L104" s="439"/>
      <c r="M104" s="439">
        <f>H104+J104+L104</f>
        <v>0</v>
      </c>
      <c r="N104" s="441"/>
      <c r="O104" s="442"/>
      <c r="P104" s="443"/>
      <c r="Q104" s="441"/>
      <c r="R104" s="441"/>
    </row>
    <row r="105" spans="1:18" s="437" customFormat="1" ht="24" customHeight="1">
      <c r="A105" s="372"/>
      <c r="B105" s="370"/>
      <c r="C105" s="363" t="s">
        <v>425</v>
      </c>
      <c r="D105" s="369" t="s">
        <v>82</v>
      </c>
      <c r="E105" s="444" t="s">
        <v>35</v>
      </c>
      <c r="F105" s="445">
        <v>2</v>
      </c>
      <c r="G105" s="439"/>
      <c r="H105" s="439">
        <f>F105*G105</f>
        <v>0</v>
      </c>
      <c r="I105" s="439"/>
      <c r="J105" s="439"/>
      <c r="K105" s="439"/>
      <c r="L105" s="439"/>
      <c r="M105" s="439">
        <f>H105+J105+L105</f>
        <v>0</v>
      </c>
      <c r="N105" s="879"/>
      <c r="O105" s="446"/>
      <c r="P105" s="441"/>
      <c r="Q105" s="441"/>
      <c r="R105" s="441"/>
    </row>
    <row r="106" spans="1:18" s="360" customFormat="1" ht="24.75" customHeight="1">
      <c r="A106" s="447"/>
      <c r="B106" s="448"/>
      <c r="C106" s="402" t="s">
        <v>198</v>
      </c>
      <c r="D106" s="425"/>
      <c r="E106" s="425"/>
      <c r="F106" s="426"/>
      <c r="G106" s="426"/>
      <c r="H106" s="449">
        <f>SUM(H67:H105)</f>
        <v>0</v>
      </c>
      <c r="I106" s="450"/>
      <c r="J106" s="449">
        <f>SUM(J67:J105)</f>
        <v>0</v>
      </c>
      <c r="K106" s="450"/>
      <c r="L106" s="449">
        <f>SUM(L67:L105)</f>
        <v>0</v>
      </c>
      <c r="M106" s="449">
        <f>SUM(M67:M105)</f>
        <v>0</v>
      </c>
    </row>
    <row r="107" spans="1:18" ht="57" customHeight="1">
      <c r="A107" s="616"/>
      <c r="B107" s="617"/>
      <c r="C107" s="618" t="s">
        <v>442</v>
      </c>
      <c r="D107" s="617"/>
      <c r="E107" s="619"/>
      <c r="F107" s="620"/>
      <c r="G107" s="620"/>
      <c r="H107" s="621"/>
      <c r="I107" s="621"/>
      <c r="J107" s="621"/>
      <c r="K107" s="621"/>
      <c r="L107" s="621"/>
      <c r="M107" s="621"/>
    </row>
    <row r="108" spans="1:18" s="360" customFormat="1" ht="42" customHeight="1">
      <c r="A108" s="352">
        <v>1</v>
      </c>
      <c r="B108" s="353" t="s">
        <v>154</v>
      </c>
      <c r="C108" s="354" t="s">
        <v>435</v>
      </c>
      <c r="D108" s="352" t="s">
        <v>156</v>
      </c>
      <c r="E108" s="355"/>
      <c r="F108" s="356">
        <v>14</v>
      </c>
      <c r="G108" s="357"/>
      <c r="H108" s="358"/>
      <c r="I108" s="359"/>
      <c r="J108" s="356"/>
      <c r="K108" s="359"/>
      <c r="L108" s="356"/>
      <c r="M108" s="356"/>
      <c r="N108" s="878"/>
    </row>
    <row r="109" spans="1:18" s="368" customFormat="1" ht="15.75" customHeight="1">
      <c r="A109" s="361"/>
      <c r="B109" s="373" t="s">
        <v>23</v>
      </c>
      <c r="C109" s="363" t="s">
        <v>34</v>
      </c>
      <c r="D109" s="364" t="s">
        <v>77</v>
      </c>
      <c r="E109" s="365">
        <v>1</v>
      </c>
      <c r="F109" s="51">
        <f>F108*E109</f>
        <v>14</v>
      </c>
      <c r="G109" s="363"/>
      <c r="H109" s="366"/>
      <c r="I109" s="51"/>
      <c r="J109" s="51">
        <f>F109*I109</f>
        <v>0</v>
      </c>
      <c r="K109" s="367"/>
      <c r="L109" s="51"/>
      <c r="M109" s="51">
        <f t="shared" ref="M109:M111" si="19">H109+J109+L109</f>
        <v>0</v>
      </c>
      <c r="N109" s="170"/>
    </row>
    <row r="110" spans="1:18" s="368" customFormat="1" ht="15.75" customHeight="1">
      <c r="A110" s="361"/>
      <c r="B110" s="362"/>
      <c r="C110" s="363" t="s">
        <v>157</v>
      </c>
      <c r="D110" s="369" t="s">
        <v>12</v>
      </c>
      <c r="E110" s="365">
        <v>2.5700000000000001E-2</v>
      </c>
      <c r="F110" s="51">
        <f>F108*E110</f>
        <v>0.35980000000000001</v>
      </c>
      <c r="G110" s="363"/>
      <c r="H110" s="51"/>
      <c r="I110" s="367"/>
      <c r="J110" s="51"/>
      <c r="K110" s="51"/>
      <c r="L110" s="51">
        <f>F110*K110</f>
        <v>0</v>
      </c>
      <c r="M110" s="51">
        <f t="shared" si="19"/>
        <v>0</v>
      </c>
      <c r="N110" s="170"/>
    </row>
    <row r="111" spans="1:18" s="368" customFormat="1" ht="26.25" customHeight="1">
      <c r="A111" s="361"/>
      <c r="B111" s="370"/>
      <c r="C111" s="363" t="s">
        <v>249</v>
      </c>
      <c r="D111" s="369" t="s">
        <v>156</v>
      </c>
      <c r="E111" s="371" t="s">
        <v>35</v>
      </c>
      <c r="F111" s="51">
        <v>14</v>
      </c>
      <c r="G111" s="51"/>
      <c r="H111" s="51">
        <f>F111*G111</f>
        <v>0</v>
      </c>
      <c r="I111" s="367"/>
      <c r="J111" s="51"/>
      <c r="K111" s="367"/>
      <c r="L111" s="51"/>
      <c r="M111" s="51">
        <f t="shared" si="19"/>
        <v>0</v>
      </c>
      <c r="N111" s="170"/>
    </row>
    <row r="112" spans="1:18" s="368" customFormat="1" ht="15.75" customHeight="1">
      <c r="A112" s="375"/>
      <c r="B112" s="376"/>
      <c r="C112" s="377" t="s">
        <v>32</v>
      </c>
      <c r="D112" s="378" t="s">
        <v>12</v>
      </c>
      <c r="E112" s="379">
        <v>4.5699999999999998E-2</v>
      </c>
      <c r="F112" s="380">
        <f>F108*E112</f>
        <v>0.63979999999999992</v>
      </c>
      <c r="G112" s="380"/>
      <c r="H112" s="380">
        <f>F112*G112</f>
        <v>0</v>
      </c>
      <c r="I112" s="381"/>
      <c r="J112" s="380"/>
      <c r="K112" s="381"/>
      <c r="L112" s="380"/>
      <c r="M112" s="380">
        <f t="shared" ref="M112" si="20">H112+J112+L112</f>
        <v>0</v>
      </c>
      <c r="N112" s="170"/>
    </row>
    <row r="113" spans="1:23" s="643" customFormat="1" ht="47.25" customHeight="1">
      <c r="A113" s="637">
        <v>2</v>
      </c>
      <c r="B113" s="638" t="s">
        <v>178</v>
      </c>
      <c r="C113" s="639" t="s">
        <v>436</v>
      </c>
      <c r="D113" s="637" t="s">
        <v>156</v>
      </c>
      <c r="E113" s="640"/>
      <c r="F113" s="641">
        <v>6</v>
      </c>
      <c r="G113" s="642"/>
      <c r="H113" s="641"/>
      <c r="I113" s="642"/>
      <c r="J113" s="641"/>
      <c r="K113" s="642"/>
      <c r="L113" s="641"/>
      <c r="M113" s="641"/>
      <c r="N113" s="360"/>
    </row>
    <row r="114" spans="1:23" s="163" customFormat="1" ht="20.25" customHeight="1">
      <c r="A114" s="644"/>
      <c r="B114" s="149" t="s">
        <v>23</v>
      </c>
      <c r="C114" s="162" t="s">
        <v>130</v>
      </c>
      <c r="D114" s="645" t="s">
        <v>77</v>
      </c>
      <c r="E114" s="646">
        <v>1</v>
      </c>
      <c r="F114" s="161">
        <f>F113*E114</f>
        <v>6</v>
      </c>
      <c r="G114" s="162"/>
      <c r="H114" s="647"/>
      <c r="I114" s="161"/>
      <c r="J114" s="161">
        <f>F114*I114</f>
        <v>0</v>
      </c>
      <c r="K114" s="162"/>
      <c r="L114" s="161"/>
      <c r="M114" s="161">
        <f t="shared" ref="M114:M116" si="21">H114+J114+L114</f>
        <v>0</v>
      </c>
      <c r="N114" s="368"/>
    </row>
    <row r="115" spans="1:23" s="163" customFormat="1" ht="16.5" customHeight="1">
      <c r="A115" s="644"/>
      <c r="B115" s="648"/>
      <c r="C115" s="162" t="s">
        <v>33</v>
      </c>
      <c r="D115" s="160" t="s">
        <v>12</v>
      </c>
      <c r="E115" s="646">
        <v>4.5999999999999999E-3</v>
      </c>
      <c r="F115" s="161">
        <f>F113*E115</f>
        <v>2.76E-2</v>
      </c>
      <c r="G115" s="162"/>
      <c r="H115" s="161"/>
      <c r="I115" s="162"/>
      <c r="J115" s="161"/>
      <c r="K115" s="161"/>
      <c r="L115" s="161">
        <f>F115*K115</f>
        <v>0</v>
      </c>
      <c r="M115" s="161">
        <f t="shared" si="21"/>
        <v>0</v>
      </c>
      <c r="N115" s="368"/>
    </row>
    <row r="116" spans="1:23" s="163" customFormat="1" ht="30.75" customHeight="1">
      <c r="A116" s="644"/>
      <c r="B116" s="149"/>
      <c r="C116" s="162" t="s">
        <v>437</v>
      </c>
      <c r="D116" s="160" t="s">
        <v>77</v>
      </c>
      <c r="E116" s="147">
        <v>1</v>
      </c>
      <c r="F116" s="161">
        <f>F113*E116</f>
        <v>6</v>
      </c>
      <c r="G116" s="161"/>
      <c r="H116" s="161">
        <f t="shared" ref="H116" si="22">F116*G116</f>
        <v>0</v>
      </c>
      <c r="I116" s="162"/>
      <c r="J116" s="161"/>
      <c r="K116" s="162"/>
      <c r="L116" s="161"/>
      <c r="M116" s="161">
        <f t="shared" si="21"/>
        <v>0</v>
      </c>
      <c r="N116" s="368"/>
    </row>
    <row r="117" spans="1:23" s="623" customFormat="1" ht="83.25" customHeight="1">
      <c r="A117" s="151">
        <v>3</v>
      </c>
      <c r="B117" s="205" t="s">
        <v>228</v>
      </c>
      <c r="C117" s="150" t="s">
        <v>448</v>
      </c>
      <c r="D117" s="151" t="s">
        <v>15</v>
      </c>
      <c r="E117" s="153"/>
      <c r="F117" s="154">
        <v>5.0599999999999996</v>
      </c>
      <c r="G117" s="649"/>
      <c r="H117" s="650"/>
      <c r="I117" s="649"/>
      <c r="J117" s="650"/>
      <c r="K117" s="234"/>
      <c r="L117" s="235"/>
      <c r="M117" s="234"/>
      <c r="N117" s="880"/>
      <c r="O117" s="651"/>
      <c r="P117" s="651"/>
      <c r="Q117" s="651"/>
      <c r="R117" s="651"/>
      <c r="S117" s="651"/>
      <c r="T117" s="651"/>
      <c r="U117" s="651"/>
      <c r="V117" s="651"/>
      <c r="W117" s="651"/>
    </row>
    <row r="118" spans="1:23" s="624" customFormat="1" ht="18.75" customHeight="1">
      <c r="A118" s="237"/>
      <c r="B118" s="149" t="s">
        <v>23</v>
      </c>
      <c r="C118" s="157" t="s">
        <v>130</v>
      </c>
      <c r="D118" s="156" t="s">
        <v>82</v>
      </c>
      <c r="E118" s="146"/>
      <c r="F118" s="146">
        <v>1</v>
      </c>
      <c r="G118" s="146"/>
      <c r="H118" s="146"/>
      <c r="I118" s="146"/>
      <c r="J118" s="146">
        <f>F118*I118</f>
        <v>0</v>
      </c>
      <c r="K118" s="146"/>
      <c r="L118" s="146"/>
      <c r="M118" s="146">
        <f t="shared" ref="M118:M125" si="23">H118+J118+L118</f>
        <v>0</v>
      </c>
      <c r="N118" s="881"/>
      <c r="O118" s="652"/>
      <c r="P118" s="652"/>
      <c r="Q118" s="652"/>
      <c r="R118" s="652"/>
      <c r="S118" s="652"/>
      <c r="T118" s="652"/>
      <c r="U118" s="652"/>
      <c r="V118" s="652"/>
      <c r="W118" s="652"/>
    </row>
    <row r="119" spans="1:23" s="624" customFormat="1" ht="18" customHeight="1">
      <c r="A119" s="237"/>
      <c r="B119" s="653"/>
      <c r="C119" s="157" t="s">
        <v>113</v>
      </c>
      <c r="D119" s="156" t="s">
        <v>12</v>
      </c>
      <c r="E119" s="146">
        <v>5.08</v>
      </c>
      <c r="F119" s="146">
        <f>F117*E119</f>
        <v>25.704799999999999</v>
      </c>
      <c r="G119" s="146"/>
      <c r="H119" s="146"/>
      <c r="I119" s="146"/>
      <c r="J119" s="146"/>
      <c r="K119" s="146"/>
      <c r="L119" s="146">
        <f>F119*K119</f>
        <v>0</v>
      </c>
      <c r="M119" s="146">
        <f t="shared" si="23"/>
        <v>0</v>
      </c>
      <c r="N119" s="881"/>
      <c r="O119" s="652"/>
      <c r="P119" s="652"/>
      <c r="Q119" s="652"/>
      <c r="R119" s="652"/>
      <c r="S119" s="652"/>
      <c r="T119" s="652"/>
      <c r="U119" s="652"/>
      <c r="V119" s="652"/>
      <c r="W119" s="652"/>
    </row>
    <row r="120" spans="1:23" s="624" customFormat="1" ht="31.5" customHeight="1">
      <c r="A120" s="237"/>
      <c r="B120" s="653"/>
      <c r="C120" s="654" t="s">
        <v>445</v>
      </c>
      <c r="D120" s="156" t="s">
        <v>77</v>
      </c>
      <c r="E120" s="203" t="s">
        <v>35</v>
      </c>
      <c r="F120" s="146">
        <v>6</v>
      </c>
      <c r="G120" s="146"/>
      <c r="H120" s="146">
        <f t="shared" ref="H120:H125" si="24">F120*G120</f>
        <v>0</v>
      </c>
      <c r="I120" s="146"/>
      <c r="J120" s="146"/>
      <c r="K120" s="228"/>
      <c r="L120" s="146">
        <f>K120*F120</f>
        <v>0</v>
      </c>
      <c r="M120" s="146">
        <f t="shared" si="23"/>
        <v>0</v>
      </c>
      <c r="N120" s="881"/>
      <c r="O120" s="652"/>
      <c r="P120" s="652"/>
      <c r="Q120" s="652"/>
      <c r="R120" s="652"/>
      <c r="S120" s="652"/>
      <c r="T120" s="652"/>
      <c r="U120" s="652"/>
      <c r="V120" s="652"/>
      <c r="W120" s="652"/>
    </row>
    <row r="121" spans="1:23" s="624" customFormat="1" ht="30.75" customHeight="1">
      <c r="A121" s="237"/>
      <c r="B121" s="653"/>
      <c r="C121" s="157" t="s">
        <v>447</v>
      </c>
      <c r="D121" s="156" t="s">
        <v>82</v>
      </c>
      <c r="E121" s="655" t="s">
        <v>35</v>
      </c>
      <c r="F121" s="146">
        <v>2</v>
      </c>
      <c r="G121" s="146"/>
      <c r="H121" s="146">
        <f t="shared" si="24"/>
        <v>0</v>
      </c>
      <c r="I121" s="146"/>
      <c r="J121" s="146"/>
      <c r="K121" s="228"/>
      <c r="L121" s="146">
        <f>K121*F121</f>
        <v>0</v>
      </c>
      <c r="M121" s="146">
        <f t="shared" si="23"/>
        <v>0</v>
      </c>
      <c r="N121" s="881"/>
      <c r="O121" s="652"/>
      <c r="P121" s="652"/>
      <c r="Q121" s="652"/>
      <c r="R121" s="652"/>
      <c r="S121" s="652"/>
      <c r="T121" s="652"/>
      <c r="U121" s="652"/>
      <c r="V121" s="652"/>
      <c r="W121" s="652"/>
    </row>
    <row r="122" spans="1:23" s="624" customFormat="1" ht="17.25" customHeight="1">
      <c r="A122" s="237"/>
      <c r="B122" s="653"/>
      <c r="C122" s="157" t="s">
        <v>446</v>
      </c>
      <c r="D122" s="156" t="s">
        <v>82</v>
      </c>
      <c r="E122" s="655" t="s">
        <v>35</v>
      </c>
      <c r="F122" s="146">
        <v>2</v>
      </c>
      <c r="G122" s="146"/>
      <c r="H122" s="146">
        <f t="shared" si="24"/>
        <v>0</v>
      </c>
      <c r="I122" s="146"/>
      <c r="J122" s="146"/>
      <c r="K122" s="228"/>
      <c r="L122" s="146">
        <f>K122*F122</f>
        <v>0</v>
      </c>
      <c r="M122" s="146">
        <f t="shared" si="23"/>
        <v>0</v>
      </c>
      <c r="N122" s="881"/>
      <c r="O122" s="652"/>
      <c r="P122" s="652"/>
      <c r="Q122" s="652"/>
      <c r="R122" s="652"/>
      <c r="S122" s="652"/>
      <c r="T122" s="652"/>
      <c r="U122" s="652"/>
      <c r="V122" s="652"/>
      <c r="W122" s="652"/>
    </row>
    <row r="123" spans="1:23" s="624" customFormat="1" ht="17.25" customHeight="1">
      <c r="A123" s="237"/>
      <c r="B123" s="159"/>
      <c r="C123" s="157" t="s">
        <v>225</v>
      </c>
      <c r="D123" s="156" t="s">
        <v>22</v>
      </c>
      <c r="E123" s="216">
        <v>1.6E-2</v>
      </c>
      <c r="F123" s="146">
        <f>F117*E123</f>
        <v>8.095999999999999E-2</v>
      </c>
      <c r="G123" s="146"/>
      <c r="H123" s="146">
        <f t="shared" si="24"/>
        <v>0</v>
      </c>
      <c r="I123" s="146"/>
      <c r="J123" s="146"/>
      <c r="K123" s="228"/>
      <c r="L123" s="146">
        <f>K123*F123</f>
        <v>0</v>
      </c>
      <c r="M123" s="146">
        <f t="shared" si="23"/>
        <v>0</v>
      </c>
      <c r="N123" s="881"/>
      <c r="O123" s="652"/>
      <c r="P123" s="652"/>
      <c r="Q123" s="652"/>
      <c r="R123" s="652"/>
      <c r="S123" s="652"/>
      <c r="T123" s="652"/>
      <c r="U123" s="652"/>
      <c r="V123" s="652"/>
      <c r="W123" s="652"/>
    </row>
    <row r="124" spans="1:23" s="624" customFormat="1" ht="18" customHeight="1">
      <c r="A124" s="237"/>
      <c r="B124" s="159"/>
      <c r="C124" s="157" t="s">
        <v>226</v>
      </c>
      <c r="D124" s="156" t="s">
        <v>15</v>
      </c>
      <c r="E124" s="216">
        <v>0.41299999999999998</v>
      </c>
      <c r="F124" s="146">
        <f>F117*E124</f>
        <v>2.0897799999999997</v>
      </c>
      <c r="G124" s="146"/>
      <c r="H124" s="146">
        <f t="shared" si="24"/>
        <v>0</v>
      </c>
      <c r="I124" s="146"/>
      <c r="J124" s="146"/>
      <c r="K124" s="228"/>
      <c r="L124" s="304"/>
      <c r="M124" s="146">
        <f t="shared" si="23"/>
        <v>0</v>
      </c>
      <c r="N124" s="881"/>
      <c r="O124" s="652"/>
      <c r="P124" s="652"/>
      <c r="Q124" s="652"/>
      <c r="R124" s="652"/>
      <c r="S124" s="652"/>
      <c r="T124" s="652"/>
      <c r="U124" s="652"/>
      <c r="V124" s="652"/>
      <c r="W124" s="652"/>
    </row>
    <row r="125" spans="1:23" s="624" customFormat="1" ht="18" customHeight="1">
      <c r="A125" s="656"/>
      <c r="B125" s="653"/>
      <c r="C125" s="654" t="s">
        <v>32</v>
      </c>
      <c r="D125" s="156" t="s">
        <v>12</v>
      </c>
      <c r="E125" s="146">
        <v>7.01</v>
      </c>
      <c r="F125" s="146">
        <f>F117*E125</f>
        <v>35.470599999999997</v>
      </c>
      <c r="G125" s="146"/>
      <c r="H125" s="146">
        <f t="shared" si="24"/>
        <v>0</v>
      </c>
      <c r="I125" s="146"/>
      <c r="J125" s="146"/>
      <c r="K125" s="657"/>
      <c r="L125" s="658"/>
      <c r="M125" s="146">
        <f t="shared" si="23"/>
        <v>0</v>
      </c>
      <c r="N125" s="881"/>
      <c r="O125" s="652"/>
      <c r="P125" s="652"/>
      <c r="Q125" s="652"/>
      <c r="R125" s="652"/>
      <c r="S125" s="652"/>
      <c r="T125" s="652"/>
      <c r="U125" s="652"/>
      <c r="V125" s="652"/>
      <c r="W125" s="652"/>
    </row>
    <row r="126" spans="1:23" s="623" customFormat="1" ht="84.75" customHeight="1">
      <c r="A126" s="151">
        <v>4</v>
      </c>
      <c r="B126" s="205" t="s">
        <v>228</v>
      </c>
      <c r="C126" s="150" t="s">
        <v>449</v>
      </c>
      <c r="D126" s="151" t="s">
        <v>15</v>
      </c>
      <c r="E126" s="153"/>
      <c r="F126" s="154">
        <v>2.0099999999999998</v>
      </c>
      <c r="G126" s="649"/>
      <c r="H126" s="650"/>
      <c r="I126" s="649"/>
      <c r="J126" s="650"/>
      <c r="K126" s="234"/>
      <c r="L126" s="235"/>
      <c r="M126" s="234"/>
      <c r="N126" s="880"/>
      <c r="O126" s="651"/>
      <c r="P126" s="651"/>
      <c r="Q126" s="651"/>
      <c r="R126" s="651"/>
      <c r="S126" s="651"/>
      <c r="T126" s="651"/>
      <c r="U126" s="651"/>
      <c r="V126" s="651"/>
      <c r="W126" s="651"/>
    </row>
    <row r="127" spans="1:23" s="624" customFormat="1" ht="18.75" customHeight="1">
      <c r="A127" s="237"/>
      <c r="B127" s="149" t="s">
        <v>23</v>
      </c>
      <c r="C127" s="157" t="s">
        <v>130</v>
      </c>
      <c r="D127" s="156" t="s">
        <v>82</v>
      </c>
      <c r="E127" s="146"/>
      <c r="F127" s="146">
        <v>1</v>
      </c>
      <c r="G127" s="146"/>
      <c r="H127" s="146"/>
      <c r="I127" s="146"/>
      <c r="J127" s="146">
        <f>F127*I127</f>
        <v>0</v>
      </c>
      <c r="K127" s="146"/>
      <c r="L127" s="146"/>
      <c r="M127" s="146">
        <f t="shared" ref="M127:M133" si="25">H127+J127+L127</f>
        <v>0</v>
      </c>
      <c r="N127" s="881"/>
      <c r="O127" s="652"/>
      <c r="P127" s="652"/>
      <c r="Q127" s="652"/>
      <c r="R127" s="652"/>
      <c r="S127" s="652"/>
      <c r="T127" s="652"/>
      <c r="U127" s="652"/>
      <c r="V127" s="652"/>
      <c r="W127" s="652"/>
    </row>
    <row r="128" spans="1:23" s="624" customFormat="1" ht="18" customHeight="1">
      <c r="A128" s="237"/>
      <c r="B128" s="653"/>
      <c r="C128" s="157" t="s">
        <v>113</v>
      </c>
      <c r="D128" s="156" t="s">
        <v>12</v>
      </c>
      <c r="E128" s="146">
        <v>5.08</v>
      </c>
      <c r="F128" s="146">
        <f>F126*E128</f>
        <v>10.210799999999999</v>
      </c>
      <c r="G128" s="146"/>
      <c r="H128" s="146"/>
      <c r="I128" s="146"/>
      <c r="J128" s="146"/>
      <c r="K128" s="146"/>
      <c r="L128" s="146">
        <f>F128*K128</f>
        <v>0</v>
      </c>
      <c r="M128" s="146">
        <f t="shared" si="25"/>
        <v>0</v>
      </c>
      <c r="N128" s="881"/>
      <c r="O128" s="652"/>
      <c r="P128" s="652"/>
      <c r="Q128" s="652"/>
      <c r="R128" s="652"/>
      <c r="S128" s="652"/>
      <c r="T128" s="652"/>
      <c r="U128" s="652"/>
      <c r="V128" s="652"/>
      <c r="W128" s="652"/>
    </row>
    <row r="129" spans="1:23" s="624" customFormat="1" ht="31.5" customHeight="1">
      <c r="A129" s="237"/>
      <c r="B129" s="653"/>
      <c r="C129" s="654" t="s">
        <v>445</v>
      </c>
      <c r="D129" s="156" t="s">
        <v>77</v>
      </c>
      <c r="E129" s="203" t="s">
        <v>35</v>
      </c>
      <c r="F129" s="146">
        <v>6</v>
      </c>
      <c r="G129" s="146"/>
      <c r="H129" s="146">
        <f t="shared" ref="H129:H133" si="26">F129*G129</f>
        <v>0</v>
      </c>
      <c r="I129" s="146"/>
      <c r="J129" s="146"/>
      <c r="K129" s="228"/>
      <c r="L129" s="146">
        <f>K129*F129</f>
        <v>0</v>
      </c>
      <c r="M129" s="146">
        <f t="shared" si="25"/>
        <v>0</v>
      </c>
      <c r="N129" s="881"/>
      <c r="O129" s="652"/>
      <c r="P129" s="652"/>
      <c r="Q129" s="652"/>
      <c r="R129" s="652"/>
      <c r="S129" s="652"/>
      <c r="T129" s="652"/>
      <c r="U129" s="652"/>
      <c r="V129" s="652"/>
      <c r="W129" s="652"/>
    </row>
    <row r="130" spans="1:23" s="624" customFormat="1" ht="30.75" customHeight="1">
      <c r="A130" s="237"/>
      <c r="B130" s="653"/>
      <c r="C130" s="157" t="s">
        <v>447</v>
      </c>
      <c r="D130" s="156" t="s">
        <v>82</v>
      </c>
      <c r="E130" s="655" t="s">
        <v>35</v>
      </c>
      <c r="F130" s="146">
        <v>2</v>
      </c>
      <c r="G130" s="146"/>
      <c r="H130" s="146">
        <f t="shared" si="26"/>
        <v>0</v>
      </c>
      <c r="I130" s="146"/>
      <c r="J130" s="146"/>
      <c r="K130" s="228"/>
      <c r="L130" s="146">
        <f>K130*F130</f>
        <v>0</v>
      </c>
      <c r="M130" s="146">
        <f t="shared" si="25"/>
        <v>0</v>
      </c>
      <c r="N130" s="881"/>
      <c r="O130" s="652"/>
      <c r="P130" s="652"/>
      <c r="Q130" s="652"/>
      <c r="R130" s="652"/>
      <c r="S130" s="652"/>
      <c r="T130" s="652"/>
      <c r="U130" s="652"/>
      <c r="V130" s="652"/>
      <c r="W130" s="652"/>
    </row>
    <row r="131" spans="1:23" s="624" customFormat="1" ht="17.25" customHeight="1">
      <c r="A131" s="237"/>
      <c r="B131" s="159"/>
      <c r="C131" s="157" t="s">
        <v>225</v>
      </c>
      <c r="D131" s="156" t="s">
        <v>22</v>
      </c>
      <c r="E131" s="216">
        <v>1.6E-2</v>
      </c>
      <c r="F131" s="146">
        <f>F126*E131</f>
        <v>3.2159999999999994E-2</v>
      </c>
      <c r="G131" s="146"/>
      <c r="H131" s="146">
        <f t="shared" si="26"/>
        <v>0</v>
      </c>
      <c r="I131" s="146"/>
      <c r="J131" s="146"/>
      <c r="K131" s="228"/>
      <c r="L131" s="146">
        <f>K131*F131</f>
        <v>0</v>
      </c>
      <c r="M131" s="146">
        <f t="shared" si="25"/>
        <v>0</v>
      </c>
      <c r="N131" s="881"/>
      <c r="O131" s="652"/>
      <c r="P131" s="652"/>
      <c r="Q131" s="652"/>
      <c r="R131" s="652"/>
      <c r="S131" s="652"/>
      <c r="T131" s="652"/>
      <c r="U131" s="652"/>
      <c r="V131" s="652"/>
      <c r="W131" s="652"/>
    </row>
    <row r="132" spans="1:23" s="624" customFormat="1" ht="18" customHeight="1">
      <c r="A132" s="237"/>
      <c r="B132" s="159"/>
      <c r="C132" s="157" t="s">
        <v>226</v>
      </c>
      <c r="D132" s="156" t="s">
        <v>15</v>
      </c>
      <c r="E132" s="216">
        <v>0.41299999999999998</v>
      </c>
      <c r="F132" s="146">
        <f>F126*E132</f>
        <v>0.83012999999999992</v>
      </c>
      <c r="G132" s="146"/>
      <c r="H132" s="146">
        <f t="shared" si="26"/>
        <v>0</v>
      </c>
      <c r="I132" s="146"/>
      <c r="J132" s="146"/>
      <c r="K132" s="228"/>
      <c r="L132" s="304"/>
      <c r="M132" s="146">
        <f t="shared" si="25"/>
        <v>0</v>
      </c>
      <c r="N132" s="881"/>
      <c r="O132" s="652"/>
      <c r="P132" s="652"/>
      <c r="Q132" s="652"/>
      <c r="R132" s="652"/>
      <c r="S132" s="652"/>
      <c r="T132" s="652"/>
      <c r="U132" s="652"/>
      <c r="V132" s="652"/>
      <c r="W132" s="652"/>
    </row>
    <row r="133" spans="1:23" s="624" customFormat="1" ht="18" customHeight="1">
      <c r="A133" s="656"/>
      <c r="B133" s="653"/>
      <c r="C133" s="654" t="s">
        <v>32</v>
      </c>
      <c r="D133" s="156" t="s">
        <v>12</v>
      </c>
      <c r="E133" s="146">
        <v>7.01</v>
      </c>
      <c r="F133" s="146">
        <f>F126*E133</f>
        <v>14.090099999999998</v>
      </c>
      <c r="G133" s="146"/>
      <c r="H133" s="146">
        <f t="shared" si="26"/>
        <v>0</v>
      </c>
      <c r="I133" s="146"/>
      <c r="J133" s="146"/>
      <c r="K133" s="657"/>
      <c r="L133" s="658"/>
      <c r="M133" s="146">
        <f t="shared" si="25"/>
        <v>0</v>
      </c>
      <c r="N133" s="881"/>
      <c r="O133" s="652"/>
      <c r="P133" s="652"/>
      <c r="Q133" s="652"/>
      <c r="R133" s="652"/>
      <c r="S133" s="652"/>
      <c r="T133" s="652"/>
      <c r="U133" s="652"/>
      <c r="V133" s="652"/>
      <c r="W133" s="652"/>
    </row>
    <row r="134" spans="1:23" s="360" customFormat="1" ht="74.25" customHeight="1">
      <c r="A134" s="352">
        <v>5</v>
      </c>
      <c r="B134" s="353" t="s">
        <v>178</v>
      </c>
      <c r="C134" s="354" t="s">
        <v>450</v>
      </c>
      <c r="D134" s="352" t="s">
        <v>156</v>
      </c>
      <c r="E134" s="414"/>
      <c r="F134" s="356">
        <v>2</v>
      </c>
      <c r="G134" s="357"/>
      <c r="H134" s="356"/>
      <c r="I134" s="359"/>
      <c r="J134" s="356"/>
      <c r="K134" s="359"/>
      <c r="L134" s="356"/>
      <c r="M134" s="356"/>
    </row>
    <row r="135" spans="1:23" s="368" customFormat="1" ht="18.75" customHeight="1">
      <c r="A135" s="372"/>
      <c r="B135" s="370" t="s">
        <v>23</v>
      </c>
      <c r="C135" s="363" t="s">
        <v>130</v>
      </c>
      <c r="D135" s="364" t="s">
        <v>77</v>
      </c>
      <c r="E135" s="365">
        <v>1</v>
      </c>
      <c r="F135" s="51">
        <f>F134*E135</f>
        <v>2</v>
      </c>
      <c r="G135" s="363"/>
      <c r="H135" s="366"/>
      <c r="I135" s="51"/>
      <c r="J135" s="51">
        <f>F135*I135</f>
        <v>0</v>
      </c>
      <c r="K135" s="367"/>
      <c r="L135" s="51"/>
      <c r="M135" s="51">
        <f t="shared" ref="M135:M139" si="27">H135+J135+L135</f>
        <v>0</v>
      </c>
    </row>
    <row r="136" spans="1:23" s="368" customFormat="1" ht="16.5" customHeight="1">
      <c r="A136" s="372"/>
      <c r="B136" s="362"/>
      <c r="C136" s="363" t="s">
        <v>33</v>
      </c>
      <c r="D136" s="369" t="s">
        <v>12</v>
      </c>
      <c r="E136" s="365">
        <v>4.5999999999999999E-3</v>
      </c>
      <c r="F136" s="51">
        <f>F134*E136</f>
        <v>9.1999999999999998E-3</v>
      </c>
      <c r="G136" s="363"/>
      <c r="H136" s="51"/>
      <c r="I136" s="367"/>
      <c r="J136" s="51"/>
      <c r="K136" s="51"/>
      <c r="L136" s="51">
        <f>F136*K136</f>
        <v>0</v>
      </c>
      <c r="M136" s="51">
        <f t="shared" si="27"/>
        <v>0</v>
      </c>
    </row>
    <row r="137" spans="1:23" s="368" customFormat="1" ht="30" customHeight="1">
      <c r="A137" s="372"/>
      <c r="B137" s="370"/>
      <c r="C137" s="363" t="s">
        <v>427</v>
      </c>
      <c r="D137" s="369" t="s">
        <v>77</v>
      </c>
      <c r="E137" s="383">
        <v>1</v>
      </c>
      <c r="F137" s="51">
        <f>F134*E137</f>
        <v>2</v>
      </c>
      <c r="G137" s="363"/>
      <c r="H137" s="51">
        <f t="shared" ref="H137:H139" si="28">F137*G137</f>
        <v>0</v>
      </c>
      <c r="I137" s="367"/>
      <c r="J137" s="51"/>
      <c r="K137" s="367"/>
      <c r="L137" s="51"/>
      <c r="M137" s="51">
        <f t="shared" si="27"/>
        <v>0</v>
      </c>
    </row>
    <row r="138" spans="1:23" s="368" customFormat="1" ht="30" customHeight="1">
      <c r="A138" s="372"/>
      <c r="B138" s="370"/>
      <c r="C138" s="363" t="s">
        <v>431</v>
      </c>
      <c r="D138" s="369" t="s">
        <v>82</v>
      </c>
      <c r="E138" s="371" t="s">
        <v>35</v>
      </c>
      <c r="F138" s="363">
        <v>4</v>
      </c>
      <c r="G138" s="51"/>
      <c r="H138" s="51">
        <f t="shared" si="28"/>
        <v>0</v>
      </c>
      <c r="I138" s="367"/>
      <c r="J138" s="51"/>
      <c r="K138" s="367"/>
      <c r="L138" s="51"/>
      <c r="M138" s="51">
        <f t="shared" si="27"/>
        <v>0</v>
      </c>
    </row>
    <row r="139" spans="1:23" s="368" customFormat="1" ht="18" customHeight="1">
      <c r="A139" s="393"/>
      <c r="B139" s="376"/>
      <c r="C139" s="377" t="s">
        <v>32</v>
      </c>
      <c r="D139" s="378" t="s">
        <v>12</v>
      </c>
      <c r="E139" s="379">
        <v>0.20799999999999999</v>
      </c>
      <c r="F139" s="380">
        <f>F134*E139</f>
        <v>0.41599999999999998</v>
      </c>
      <c r="G139" s="380"/>
      <c r="H139" s="380">
        <f t="shared" si="28"/>
        <v>0</v>
      </c>
      <c r="I139" s="381"/>
      <c r="J139" s="380"/>
      <c r="K139" s="381"/>
      <c r="L139" s="380"/>
      <c r="M139" s="380">
        <f t="shared" si="27"/>
        <v>0</v>
      </c>
    </row>
    <row r="140" spans="1:23" ht="23.25" customHeight="1">
      <c r="A140" s="132"/>
      <c r="B140" s="622"/>
      <c r="C140" s="325" t="s">
        <v>231</v>
      </c>
      <c r="D140" s="135"/>
      <c r="E140" s="139"/>
      <c r="F140" s="139"/>
      <c r="G140" s="139"/>
      <c r="H140" s="139">
        <f>SUM(H108:H139)</f>
        <v>0</v>
      </c>
      <c r="I140" s="139"/>
      <c r="J140" s="139">
        <f>SUM(J108:J139)</f>
        <v>0</v>
      </c>
      <c r="K140" s="139"/>
      <c r="L140" s="139">
        <f>SUM(L108:L139)</f>
        <v>0</v>
      </c>
      <c r="M140" s="139">
        <f>SUM(M108:M139)</f>
        <v>0</v>
      </c>
    </row>
    <row r="141" spans="1:23" ht="54.75" customHeight="1">
      <c r="A141" s="616"/>
      <c r="B141" s="617"/>
      <c r="C141" s="618" t="s">
        <v>438</v>
      </c>
      <c r="D141" s="617"/>
      <c r="E141" s="619"/>
      <c r="F141" s="620"/>
      <c r="G141" s="620"/>
      <c r="H141" s="621"/>
      <c r="I141" s="621"/>
      <c r="J141" s="621"/>
      <c r="K141" s="621"/>
      <c r="L141" s="621"/>
      <c r="M141" s="621"/>
    </row>
    <row r="142" spans="1:23" s="665" customFormat="1" ht="30.75" customHeight="1">
      <c r="A142" s="659"/>
      <c r="B142" s="660"/>
      <c r="C142" s="661" t="s">
        <v>451</v>
      </c>
      <c r="D142" s="662"/>
      <c r="E142" s="663"/>
      <c r="F142" s="663"/>
      <c r="G142" s="664"/>
      <c r="H142" s="664"/>
      <c r="I142" s="664"/>
      <c r="J142" s="664"/>
      <c r="K142" s="664"/>
      <c r="L142" s="664"/>
      <c r="M142" s="664"/>
      <c r="N142" s="523"/>
    </row>
    <row r="143" spans="1:23" ht="28.5" customHeight="1">
      <c r="A143" s="53">
        <v>1</v>
      </c>
      <c r="B143" s="97" t="s">
        <v>23</v>
      </c>
      <c r="C143" s="54" t="s">
        <v>273</v>
      </c>
      <c r="D143" s="111" t="s">
        <v>15</v>
      </c>
      <c r="E143" s="105"/>
      <c r="F143" s="119">
        <v>4.2</v>
      </c>
      <c r="G143" s="75"/>
      <c r="H143" s="83">
        <f>G143*F143</f>
        <v>0</v>
      </c>
      <c r="I143" s="75"/>
      <c r="J143" s="75">
        <f>I143*F143</f>
        <v>0</v>
      </c>
      <c r="K143" s="75"/>
      <c r="L143" s="75">
        <f>K143*F143</f>
        <v>0</v>
      </c>
      <c r="M143" s="75">
        <f>L143+J143+H143</f>
        <v>0</v>
      </c>
      <c r="O143" s="9"/>
      <c r="P143" s="9"/>
      <c r="Q143" s="9"/>
      <c r="R143" s="9"/>
      <c r="S143" s="9"/>
      <c r="T143" s="9"/>
      <c r="U143" s="9"/>
      <c r="V143" s="9"/>
      <c r="W143" s="9"/>
    </row>
    <row r="144" spans="1:23" ht="18" customHeight="1">
      <c r="A144" s="63"/>
      <c r="B144" s="124"/>
      <c r="C144" s="57" t="s">
        <v>10</v>
      </c>
      <c r="D144" s="124" t="s">
        <v>15</v>
      </c>
      <c r="E144" s="69">
        <v>1</v>
      </c>
      <c r="F144" s="59">
        <f>E144*F143</f>
        <v>4.2</v>
      </c>
      <c r="G144" s="69"/>
      <c r="H144" s="69">
        <f>G144*F144</f>
        <v>0</v>
      </c>
      <c r="I144" s="69"/>
      <c r="J144" s="69">
        <f>I144*F144</f>
        <v>0</v>
      </c>
      <c r="K144" s="69"/>
      <c r="L144" s="69">
        <f>K144*F144</f>
        <v>0</v>
      </c>
      <c r="M144" s="69">
        <f>L144+J144+H144</f>
        <v>0</v>
      </c>
      <c r="O144" s="9"/>
      <c r="P144" s="9"/>
      <c r="Q144" s="9"/>
      <c r="R144" s="9"/>
      <c r="S144" s="9"/>
      <c r="T144" s="9"/>
      <c r="U144" s="9"/>
      <c r="V144" s="9"/>
      <c r="W144" s="9"/>
    </row>
    <row r="145" spans="1:23" s="459" customFormat="1" ht="25.5" customHeight="1">
      <c r="A145" s="352">
        <v>2</v>
      </c>
      <c r="B145" s="353" t="s">
        <v>23</v>
      </c>
      <c r="C145" s="354" t="s">
        <v>227</v>
      </c>
      <c r="D145" s="352" t="s">
        <v>236</v>
      </c>
      <c r="E145" s="414"/>
      <c r="F145" s="625">
        <v>3.3</v>
      </c>
      <c r="G145" s="414"/>
      <c r="H145" s="455"/>
      <c r="I145" s="456"/>
      <c r="J145" s="457"/>
      <c r="K145" s="456"/>
      <c r="L145" s="455"/>
      <c r="M145" s="626"/>
      <c r="N145" s="847"/>
      <c r="O145" s="458"/>
      <c r="P145" s="458"/>
      <c r="Q145" s="458"/>
      <c r="R145" s="458"/>
      <c r="S145" s="458"/>
      <c r="T145" s="458"/>
      <c r="U145" s="458"/>
      <c r="V145" s="458"/>
      <c r="W145" s="458"/>
    </row>
    <row r="146" spans="1:23" s="629" customFormat="1" ht="18.75" customHeight="1">
      <c r="A146" s="372"/>
      <c r="B146" s="124"/>
      <c r="C146" s="363" t="s">
        <v>130</v>
      </c>
      <c r="D146" s="364" t="s">
        <v>15</v>
      </c>
      <c r="E146" s="383">
        <v>1</v>
      </c>
      <c r="F146" s="383">
        <f>F145*E146</f>
        <v>3.3</v>
      </c>
      <c r="G146" s="365"/>
      <c r="H146" s="627"/>
      <c r="I146" s="383"/>
      <c r="J146" s="461">
        <f>F146*I146</f>
        <v>0</v>
      </c>
      <c r="K146" s="451"/>
      <c r="L146" s="383"/>
      <c r="M146" s="383">
        <f>H146+J146+L146</f>
        <v>0</v>
      </c>
      <c r="N146" s="848"/>
      <c r="O146" s="628"/>
      <c r="P146" s="628"/>
      <c r="Q146" s="628"/>
      <c r="R146" s="628"/>
      <c r="S146" s="628"/>
      <c r="T146" s="628"/>
      <c r="U146" s="628"/>
      <c r="V146" s="628"/>
      <c r="W146" s="628"/>
    </row>
    <row r="147" spans="1:23" ht="42" customHeight="1">
      <c r="A147" s="53">
        <v>3</v>
      </c>
      <c r="B147" s="97" t="s">
        <v>23</v>
      </c>
      <c r="C147" s="54" t="s">
        <v>343</v>
      </c>
      <c r="D147" s="111" t="s">
        <v>15</v>
      </c>
      <c r="E147" s="105"/>
      <c r="F147" s="119">
        <v>0.9</v>
      </c>
      <c r="G147" s="75"/>
      <c r="H147" s="83">
        <f>G147*F147</f>
        <v>0</v>
      </c>
      <c r="I147" s="75"/>
      <c r="J147" s="75">
        <f>I147*F147</f>
        <v>0</v>
      </c>
      <c r="K147" s="75"/>
      <c r="L147" s="75">
        <f>K147*F147</f>
        <v>0</v>
      </c>
      <c r="M147" s="75">
        <f>L147+J147+H147</f>
        <v>0</v>
      </c>
      <c r="O147" s="9"/>
      <c r="P147" s="9"/>
      <c r="Q147" s="9"/>
      <c r="R147" s="9"/>
      <c r="S147" s="9"/>
      <c r="T147" s="9"/>
      <c r="U147" s="9"/>
      <c r="V147" s="9"/>
      <c r="W147" s="9"/>
    </row>
    <row r="148" spans="1:23" ht="18" customHeight="1">
      <c r="A148" s="63"/>
      <c r="B148" s="124"/>
      <c r="C148" s="57" t="s">
        <v>10</v>
      </c>
      <c r="D148" s="124" t="s">
        <v>15</v>
      </c>
      <c r="E148" s="69">
        <v>1</v>
      </c>
      <c r="F148" s="59">
        <f>E148*F147</f>
        <v>0.9</v>
      </c>
      <c r="G148" s="69"/>
      <c r="H148" s="69">
        <f>G148*F148</f>
        <v>0</v>
      </c>
      <c r="I148" s="69"/>
      <c r="J148" s="69">
        <f>I148*F148</f>
        <v>0</v>
      </c>
      <c r="K148" s="69"/>
      <c r="L148" s="69">
        <f>K148*F148</f>
        <v>0</v>
      </c>
      <c r="M148" s="69">
        <f>L148+J148+H148</f>
        <v>0</v>
      </c>
      <c r="O148" s="9"/>
      <c r="P148" s="9"/>
      <c r="Q148" s="9"/>
      <c r="R148" s="9"/>
      <c r="S148" s="9"/>
      <c r="T148" s="9"/>
      <c r="U148" s="9"/>
      <c r="V148" s="9"/>
      <c r="W148" s="9"/>
    </row>
    <row r="149" spans="1:23" ht="33" customHeight="1">
      <c r="A149" s="53">
        <v>4</v>
      </c>
      <c r="B149" s="87" t="s">
        <v>23</v>
      </c>
      <c r="C149" s="98" t="s">
        <v>591</v>
      </c>
      <c r="D149" s="86" t="s">
        <v>22</v>
      </c>
      <c r="E149" s="85"/>
      <c r="F149" s="732">
        <v>1.71</v>
      </c>
      <c r="G149" s="99"/>
      <c r="H149" s="100"/>
      <c r="I149" s="99"/>
      <c r="J149" s="101"/>
      <c r="K149" s="99"/>
      <c r="L149" s="100"/>
      <c r="M149" s="99"/>
    </row>
    <row r="150" spans="1:23" ht="19.5" customHeight="1">
      <c r="A150" s="64"/>
      <c r="B150" s="104"/>
      <c r="C150" s="102" t="s">
        <v>285</v>
      </c>
      <c r="D150" s="92" t="s">
        <v>22</v>
      </c>
      <c r="E150" s="59">
        <v>1</v>
      </c>
      <c r="F150" s="89">
        <f>E150*F149</f>
        <v>1.71</v>
      </c>
      <c r="G150" s="59"/>
      <c r="H150" s="103"/>
      <c r="I150" s="59"/>
      <c r="J150" s="96"/>
      <c r="K150" s="59"/>
      <c r="L150" s="103">
        <f>K150*F150</f>
        <v>0</v>
      </c>
      <c r="M150" s="59">
        <f>L150+J150+H150</f>
        <v>0</v>
      </c>
    </row>
    <row r="151" spans="1:23" ht="36" customHeight="1">
      <c r="A151" s="151">
        <v>5</v>
      </c>
      <c r="B151" s="189" t="s">
        <v>199</v>
      </c>
      <c r="C151" s="668" t="s">
        <v>235</v>
      </c>
      <c r="D151" s="151" t="s">
        <v>15</v>
      </c>
      <c r="E151" s="153"/>
      <c r="F151" s="154">
        <v>0.9</v>
      </c>
      <c r="G151" s="190"/>
      <c r="H151" s="190">
        <f t="shared" ref="H151:H154" si="29">G151*F151</f>
        <v>0</v>
      </c>
      <c r="I151" s="190"/>
      <c r="J151" s="190">
        <f t="shared" ref="J151:J154" si="30">I151*F151</f>
        <v>0</v>
      </c>
      <c r="K151" s="190"/>
      <c r="L151" s="190">
        <f t="shared" ref="L151:L154" si="31">K151*F151</f>
        <v>0</v>
      </c>
      <c r="M151" s="190">
        <f t="shared" ref="M151:M154" si="32">L151+J151+H151</f>
        <v>0</v>
      </c>
    </row>
    <row r="152" spans="1:23" ht="16.5" customHeight="1">
      <c r="A152" s="155"/>
      <c r="B152" s="156" t="s">
        <v>23</v>
      </c>
      <c r="C152" s="157" t="s">
        <v>10</v>
      </c>
      <c r="D152" s="156" t="s">
        <v>15</v>
      </c>
      <c r="E152" s="258">
        <v>1</v>
      </c>
      <c r="F152" s="146">
        <f>E152*F151</f>
        <v>0.9</v>
      </c>
      <c r="G152" s="146"/>
      <c r="H152" s="146">
        <f t="shared" si="29"/>
        <v>0</v>
      </c>
      <c r="I152" s="146"/>
      <c r="J152" s="146">
        <f t="shared" si="30"/>
        <v>0</v>
      </c>
      <c r="K152" s="146"/>
      <c r="L152" s="146">
        <f t="shared" si="31"/>
        <v>0</v>
      </c>
      <c r="M152" s="146">
        <f t="shared" si="32"/>
        <v>0</v>
      </c>
    </row>
    <row r="153" spans="1:23" ht="15.75" customHeight="1">
      <c r="A153" s="155"/>
      <c r="B153" s="159"/>
      <c r="C153" s="157" t="s">
        <v>230</v>
      </c>
      <c r="D153" s="156" t="s">
        <v>15</v>
      </c>
      <c r="E153" s="258">
        <v>1.1200000000000001</v>
      </c>
      <c r="F153" s="146">
        <f>E153*F151</f>
        <v>1.0080000000000002</v>
      </c>
      <c r="G153" s="196"/>
      <c r="H153" s="146">
        <f t="shared" si="29"/>
        <v>0</v>
      </c>
      <c r="I153" s="146"/>
      <c r="J153" s="146">
        <f t="shared" si="30"/>
        <v>0</v>
      </c>
      <c r="K153" s="146"/>
      <c r="L153" s="146">
        <f t="shared" si="31"/>
        <v>0</v>
      </c>
      <c r="M153" s="146">
        <f t="shared" si="32"/>
        <v>0</v>
      </c>
    </row>
    <row r="154" spans="1:23" ht="15.75" customHeight="1">
      <c r="A154" s="165"/>
      <c r="B154" s="166"/>
      <c r="C154" s="167" t="s">
        <v>17</v>
      </c>
      <c r="D154" s="166" t="s">
        <v>12</v>
      </c>
      <c r="E154" s="260">
        <v>0.01</v>
      </c>
      <c r="F154" s="217">
        <f>E154*F151</f>
        <v>9.0000000000000011E-3</v>
      </c>
      <c r="G154" s="148"/>
      <c r="H154" s="148">
        <f t="shared" si="29"/>
        <v>0</v>
      </c>
      <c r="I154" s="148"/>
      <c r="J154" s="148">
        <f t="shared" si="30"/>
        <v>0</v>
      </c>
      <c r="K154" s="148"/>
      <c r="L154" s="148">
        <f t="shared" si="31"/>
        <v>0</v>
      </c>
      <c r="M154" s="148">
        <f t="shared" si="32"/>
        <v>0</v>
      </c>
    </row>
    <row r="155" spans="1:23" s="665" customFormat="1" ht="34.5" customHeight="1">
      <c r="A155" s="659"/>
      <c r="B155" s="660"/>
      <c r="C155" s="661" t="s">
        <v>452</v>
      </c>
      <c r="D155" s="662"/>
      <c r="E155" s="663"/>
      <c r="F155" s="663"/>
      <c r="G155" s="664"/>
      <c r="H155" s="664"/>
      <c r="I155" s="664"/>
      <c r="J155" s="664"/>
      <c r="K155" s="664"/>
      <c r="L155" s="664"/>
      <c r="M155" s="664"/>
      <c r="N155" s="523"/>
    </row>
    <row r="156" spans="1:23" ht="38.25" customHeight="1">
      <c r="A156" s="151">
        <v>1</v>
      </c>
      <c r="B156" s="205" t="s">
        <v>78</v>
      </c>
      <c r="C156" s="150" t="s">
        <v>527</v>
      </c>
      <c r="D156" s="666" t="s">
        <v>31</v>
      </c>
      <c r="E156" s="153"/>
      <c r="F156" s="274">
        <v>6</v>
      </c>
      <c r="G156" s="190"/>
      <c r="H156" s="667">
        <f t="shared" ref="H156:H157" si="33">G156*F156</f>
        <v>0</v>
      </c>
      <c r="I156" s="190"/>
      <c r="J156" s="190">
        <f t="shared" ref="J156:J157" si="34">I156*F156</f>
        <v>0</v>
      </c>
      <c r="K156" s="190"/>
      <c r="L156" s="190">
        <f t="shared" ref="L156:L157" si="35">K156*F156</f>
        <v>0</v>
      </c>
      <c r="M156" s="190">
        <f t="shared" ref="M156:M157" si="36">L156+J156+H156</f>
        <v>0</v>
      </c>
    </row>
    <row r="157" spans="1:23" ht="16.5" customHeight="1">
      <c r="A157" s="155"/>
      <c r="B157" s="156" t="s">
        <v>23</v>
      </c>
      <c r="C157" s="157" t="s">
        <v>10</v>
      </c>
      <c r="D157" s="156" t="s">
        <v>31</v>
      </c>
      <c r="E157" s="146">
        <v>1</v>
      </c>
      <c r="F157" s="158">
        <f>E157*F156</f>
        <v>6</v>
      </c>
      <c r="G157" s="146"/>
      <c r="H157" s="146">
        <f t="shared" si="33"/>
        <v>0</v>
      </c>
      <c r="I157" s="146"/>
      <c r="J157" s="146">
        <f t="shared" si="34"/>
        <v>0</v>
      </c>
      <c r="K157" s="146"/>
      <c r="L157" s="146">
        <f t="shared" si="35"/>
        <v>0</v>
      </c>
      <c r="M157" s="146">
        <f t="shared" si="36"/>
        <v>0</v>
      </c>
    </row>
    <row r="158" spans="1:23" ht="35.25" customHeight="1">
      <c r="A158" s="53">
        <v>2</v>
      </c>
      <c r="B158" s="97" t="s">
        <v>23</v>
      </c>
      <c r="C158" s="54" t="s">
        <v>525</v>
      </c>
      <c r="D158" s="111" t="s">
        <v>15</v>
      </c>
      <c r="E158" s="105"/>
      <c r="F158" s="119">
        <v>1.2</v>
      </c>
      <c r="G158" s="75"/>
      <c r="H158" s="83">
        <f>G158*F158</f>
        <v>0</v>
      </c>
      <c r="I158" s="75"/>
      <c r="J158" s="75">
        <f>I158*F158</f>
        <v>0</v>
      </c>
      <c r="K158" s="75"/>
      <c r="L158" s="75">
        <f>K158*F158</f>
        <v>0</v>
      </c>
      <c r="M158" s="75">
        <f>L158+J158+H158</f>
        <v>0</v>
      </c>
      <c r="O158" s="9"/>
      <c r="P158" s="9"/>
      <c r="Q158" s="9"/>
      <c r="R158" s="9"/>
      <c r="S158" s="9"/>
      <c r="T158" s="9"/>
      <c r="U158" s="9"/>
      <c r="V158" s="9"/>
      <c r="W158" s="9"/>
    </row>
    <row r="159" spans="1:23" ht="18" customHeight="1">
      <c r="A159" s="63"/>
      <c r="B159" s="124"/>
      <c r="C159" s="57" t="s">
        <v>10</v>
      </c>
      <c r="D159" s="124" t="s">
        <v>15</v>
      </c>
      <c r="E159" s="69">
        <v>1</v>
      </c>
      <c r="F159" s="59">
        <f>E159*F158</f>
        <v>1.2</v>
      </c>
      <c r="G159" s="69"/>
      <c r="H159" s="69">
        <f>G159*F159</f>
        <v>0</v>
      </c>
      <c r="I159" s="69"/>
      <c r="J159" s="69">
        <f>I159*F159</f>
        <v>0</v>
      </c>
      <c r="K159" s="69"/>
      <c r="L159" s="69">
        <f>K159*F159</f>
        <v>0</v>
      </c>
      <c r="M159" s="69">
        <f>L159+J159+H159</f>
        <v>0</v>
      </c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38.25" customHeight="1">
      <c r="A160" s="53">
        <v>3</v>
      </c>
      <c r="B160" s="87" t="s">
        <v>23</v>
      </c>
      <c r="C160" s="98" t="s">
        <v>592</v>
      </c>
      <c r="D160" s="86" t="s">
        <v>22</v>
      </c>
      <c r="E160" s="85"/>
      <c r="F160" s="732">
        <v>2.8</v>
      </c>
      <c r="G160" s="99"/>
      <c r="H160" s="100"/>
      <c r="I160" s="99"/>
      <c r="J160" s="101"/>
      <c r="K160" s="99"/>
      <c r="L160" s="100"/>
      <c r="M160" s="99"/>
    </row>
    <row r="161" spans="1:23" ht="19.5" customHeight="1">
      <c r="A161" s="64"/>
      <c r="B161" s="104"/>
      <c r="C161" s="102" t="s">
        <v>285</v>
      </c>
      <c r="D161" s="92" t="s">
        <v>22</v>
      </c>
      <c r="E161" s="59">
        <v>1</v>
      </c>
      <c r="F161" s="89">
        <f>E161*F160</f>
        <v>2.8</v>
      </c>
      <c r="G161" s="59"/>
      <c r="H161" s="103"/>
      <c r="I161" s="59"/>
      <c r="J161" s="96"/>
      <c r="K161" s="59"/>
      <c r="L161" s="103">
        <f>K161*F161</f>
        <v>0</v>
      </c>
      <c r="M161" s="59">
        <f>L161+J161+H161</f>
        <v>0</v>
      </c>
    </row>
    <row r="162" spans="1:23" ht="28.5" customHeight="1">
      <c r="A162" s="53">
        <v>4</v>
      </c>
      <c r="B162" s="97" t="s">
        <v>23</v>
      </c>
      <c r="C162" s="54" t="s">
        <v>273</v>
      </c>
      <c r="D162" s="111" t="s">
        <v>15</v>
      </c>
      <c r="E162" s="105"/>
      <c r="F162" s="119">
        <v>2</v>
      </c>
      <c r="G162" s="75"/>
      <c r="H162" s="83">
        <f>G162*F162</f>
        <v>0</v>
      </c>
      <c r="I162" s="75"/>
      <c r="J162" s="75">
        <f>I162*F162</f>
        <v>0</v>
      </c>
      <c r="K162" s="75"/>
      <c r="L162" s="75">
        <f>K162*F162</f>
        <v>0</v>
      </c>
      <c r="M162" s="75">
        <f>L162+J162+H162</f>
        <v>0</v>
      </c>
      <c r="O162" s="9"/>
      <c r="P162" s="9"/>
      <c r="Q162" s="9"/>
      <c r="R162" s="9"/>
      <c r="S162" s="9"/>
      <c r="T162" s="9"/>
      <c r="U162" s="9"/>
      <c r="V162" s="9"/>
      <c r="W162" s="9"/>
    </row>
    <row r="163" spans="1:23" ht="18" customHeight="1">
      <c r="A163" s="63"/>
      <c r="B163" s="124"/>
      <c r="C163" s="57" t="s">
        <v>10</v>
      </c>
      <c r="D163" s="124" t="s">
        <v>15</v>
      </c>
      <c r="E163" s="69">
        <v>1</v>
      </c>
      <c r="F163" s="59">
        <f>E163*F162</f>
        <v>2</v>
      </c>
      <c r="G163" s="69"/>
      <c r="H163" s="69">
        <f>G163*F163</f>
        <v>0</v>
      </c>
      <c r="I163" s="69"/>
      <c r="J163" s="69">
        <f>I163*F163</f>
        <v>0</v>
      </c>
      <c r="K163" s="69"/>
      <c r="L163" s="69">
        <f>K163*F163</f>
        <v>0</v>
      </c>
      <c r="M163" s="69">
        <f>L163+J163+H163</f>
        <v>0</v>
      </c>
      <c r="O163" s="9"/>
      <c r="P163" s="9"/>
      <c r="Q163" s="9"/>
      <c r="R163" s="9"/>
      <c r="S163" s="9"/>
      <c r="T163" s="9"/>
      <c r="U163" s="9"/>
      <c r="V163" s="9"/>
      <c r="W163" s="9"/>
    </row>
    <row r="164" spans="1:23" s="459" customFormat="1" ht="25.5" customHeight="1">
      <c r="A164" s="352">
        <v>5</v>
      </c>
      <c r="B164" s="353" t="s">
        <v>23</v>
      </c>
      <c r="C164" s="354" t="s">
        <v>227</v>
      </c>
      <c r="D164" s="352" t="s">
        <v>236</v>
      </c>
      <c r="E164" s="414"/>
      <c r="F164" s="625">
        <v>1.6</v>
      </c>
      <c r="G164" s="414"/>
      <c r="H164" s="455"/>
      <c r="I164" s="456"/>
      <c r="J164" s="457"/>
      <c r="K164" s="456"/>
      <c r="L164" s="455"/>
      <c r="M164" s="626"/>
      <c r="N164" s="847"/>
      <c r="O164" s="458"/>
      <c r="P164" s="458"/>
      <c r="Q164" s="458"/>
      <c r="R164" s="458"/>
      <c r="S164" s="458"/>
      <c r="T164" s="458"/>
      <c r="U164" s="458"/>
      <c r="V164" s="458"/>
      <c r="W164" s="458"/>
    </row>
    <row r="165" spans="1:23" s="629" customFormat="1" ht="18.75" customHeight="1">
      <c r="A165" s="372"/>
      <c r="B165" s="124"/>
      <c r="C165" s="363" t="s">
        <v>130</v>
      </c>
      <c r="D165" s="364" t="s">
        <v>15</v>
      </c>
      <c r="E165" s="383">
        <v>1</v>
      </c>
      <c r="F165" s="383">
        <f>F164*E165</f>
        <v>1.6</v>
      </c>
      <c r="G165" s="365"/>
      <c r="H165" s="627"/>
      <c r="I165" s="383"/>
      <c r="J165" s="461">
        <f>F165*I165</f>
        <v>0</v>
      </c>
      <c r="K165" s="451"/>
      <c r="L165" s="383"/>
      <c r="M165" s="383">
        <f>H165+J165+L165</f>
        <v>0</v>
      </c>
      <c r="N165" s="848"/>
      <c r="O165" s="628"/>
      <c r="P165" s="628"/>
      <c r="Q165" s="628"/>
      <c r="R165" s="628"/>
      <c r="S165" s="628"/>
      <c r="T165" s="628"/>
      <c r="U165" s="628"/>
      <c r="V165" s="628"/>
      <c r="W165" s="628"/>
    </row>
    <row r="166" spans="1:23" ht="35.25" customHeight="1">
      <c r="A166" s="53">
        <v>6</v>
      </c>
      <c r="B166" s="97" t="s">
        <v>23</v>
      </c>
      <c r="C166" s="54" t="s">
        <v>343</v>
      </c>
      <c r="D166" s="111" t="s">
        <v>15</v>
      </c>
      <c r="E166" s="105"/>
      <c r="F166" s="119">
        <v>0.4</v>
      </c>
      <c r="G166" s="75"/>
      <c r="H166" s="83">
        <f>G166*F166</f>
        <v>0</v>
      </c>
      <c r="I166" s="75"/>
      <c r="J166" s="75">
        <f>I166*F166</f>
        <v>0</v>
      </c>
      <c r="K166" s="75"/>
      <c r="L166" s="75">
        <f>K166*F166</f>
        <v>0</v>
      </c>
      <c r="M166" s="75">
        <f>L166+J166+H166</f>
        <v>0</v>
      </c>
      <c r="O166" s="9"/>
      <c r="P166" s="9"/>
      <c r="Q166" s="9"/>
      <c r="R166" s="9"/>
      <c r="S166" s="9"/>
      <c r="T166" s="9"/>
      <c r="U166" s="9"/>
      <c r="V166" s="9"/>
      <c r="W166" s="9"/>
    </row>
    <row r="167" spans="1:23" ht="18" customHeight="1">
      <c r="A167" s="63"/>
      <c r="B167" s="124"/>
      <c r="C167" s="57" t="s">
        <v>10</v>
      </c>
      <c r="D167" s="124" t="s">
        <v>15</v>
      </c>
      <c r="E167" s="69">
        <v>1</v>
      </c>
      <c r="F167" s="59">
        <f>E167*F166</f>
        <v>0.4</v>
      </c>
      <c r="G167" s="69"/>
      <c r="H167" s="69">
        <f>G167*F167</f>
        <v>0</v>
      </c>
      <c r="I167" s="69"/>
      <c r="J167" s="69">
        <f>I167*F167</f>
        <v>0</v>
      </c>
      <c r="K167" s="69"/>
      <c r="L167" s="69">
        <f>K167*F167</f>
        <v>0</v>
      </c>
      <c r="M167" s="69">
        <f>L167+J167+H167</f>
        <v>0</v>
      </c>
      <c r="O167" s="9"/>
      <c r="P167" s="9"/>
      <c r="Q167" s="9"/>
      <c r="R167" s="9"/>
      <c r="S167" s="9"/>
      <c r="T167" s="9"/>
      <c r="U167" s="9"/>
      <c r="V167" s="9"/>
      <c r="W167" s="9"/>
    </row>
    <row r="168" spans="1:23" ht="33.75" customHeight="1">
      <c r="A168" s="53">
        <v>7</v>
      </c>
      <c r="B168" s="87" t="s">
        <v>23</v>
      </c>
      <c r="C168" s="98" t="s">
        <v>590</v>
      </c>
      <c r="D168" s="86" t="s">
        <v>22</v>
      </c>
      <c r="E168" s="85"/>
      <c r="F168" s="732">
        <v>0.76</v>
      </c>
      <c r="G168" s="99"/>
      <c r="H168" s="100"/>
      <c r="I168" s="99"/>
      <c r="J168" s="101"/>
      <c r="K168" s="99"/>
      <c r="L168" s="100"/>
      <c r="M168" s="99"/>
    </row>
    <row r="169" spans="1:23" ht="19.5" customHeight="1">
      <c r="A169" s="64"/>
      <c r="B169" s="104"/>
      <c r="C169" s="102" t="s">
        <v>285</v>
      </c>
      <c r="D169" s="92" t="s">
        <v>22</v>
      </c>
      <c r="E169" s="59">
        <v>1</v>
      </c>
      <c r="F169" s="89">
        <f>E169*F168</f>
        <v>0.76</v>
      </c>
      <c r="G169" s="59"/>
      <c r="H169" s="103"/>
      <c r="I169" s="59"/>
      <c r="J169" s="96"/>
      <c r="K169" s="59"/>
      <c r="L169" s="103">
        <f>K169*F169</f>
        <v>0</v>
      </c>
      <c r="M169" s="59">
        <f>L169+J169+H169</f>
        <v>0</v>
      </c>
    </row>
    <row r="170" spans="1:23" ht="36" customHeight="1">
      <c r="A170" s="151">
        <v>8</v>
      </c>
      <c r="B170" s="189" t="s">
        <v>199</v>
      </c>
      <c r="C170" s="668" t="s">
        <v>235</v>
      </c>
      <c r="D170" s="151" t="s">
        <v>15</v>
      </c>
      <c r="E170" s="153"/>
      <c r="F170" s="154">
        <v>0.4</v>
      </c>
      <c r="G170" s="190"/>
      <c r="H170" s="190">
        <f t="shared" ref="H170:H173" si="37">G170*F170</f>
        <v>0</v>
      </c>
      <c r="I170" s="190"/>
      <c r="J170" s="190">
        <f t="shared" ref="J170:J173" si="38">I170*F170</f>
        <v>0</v>
      </c>
      <c r="K170" s="190"/>
      <c r="L170" s="190">
        <f t="shared" ref="L170:L173" si="39">K170*F170</f>
        <v>0</v>
      </c>
      <c r="M170" s="190">
        <f t="shared" ref="M170:M173" si="40">L170+J170+H170</f>
        <v>0</v>
      </c>
    </row>
    <row r="171" spans="1:23" ht="18.75" customHeight="1">
      <c r="A171" s="155"/>
      <c r="B171" s="156" t="s">
        <v>23</v>
      </c>
      <c r="C171" s="157" t="s">
        <v>10</v>
      </c>
      <c r="D171" s="156" t="s">
        <v>15</v>
      </c>
      <c r="E171" s="258">
        <v>1</v>
      </c>
      <c r="F171" s="146">
        <f>E171*F170</f>
        <v>0.4</v>
      </c>
      <c r="G171" s="146"/>
      <c r="H171" s="146">
        <f t="shared" si="37"/>
        <v>0</v>
      </c>
      <c r="I171" s="146"/>
      <c r="J171" s="146">
        <f t="shared" si="38"/>
        <v>0</v>
      </c>
      <c r="K171" s="146"/>
      <c r="L171" s="146">
        <f t="shared" si="39"/>
        <v>0</v>
      </c>
      <c r="M171" s="146">
        <f t="shared" si="40"/>
        <v>0</v>
      </c>
    </row>
    <row r="172" spans="1:23" ht="17.25" customHeight="1">
      <c r="A172" s="155"/>
      <c r="B172" s="159"/>
      <c r="C172" s="157" t="s">
        <v>230</v>
      </c>
      <c r="D172" s="156" t="s">
        <v>15</v>
      </c>
      <c r="E172" s="258">
        <v>1.1200000000000001</v>
      </c>
      <c r="F172" s="146">
        <f>E172*F170</f>
        <v>0.44800000000000006</v>
      </c>
      <c r="G172" s="196"/>
      <c r="H172" s="146">
        <f t="shared" si="37"/>
        <v>0</v>
      </c>
      <c r="I172" s="146"/>
      <c r="J172" s="146">
        <f t="shared" si="38"/>
        <v>0</v>
      </c>
      <c r="K172" s="146"/>
      <c r="L172" s="146">
        <f t="shared" si="39"/>
        <v>0</v>
      </c>
      <c r="M172" s="146">
        <f t="shared" si="40"/>
        <v>0</v>
      </c>
    </row>
    <row r="173" spans="1:23" ht="15.75" customHeight="1">
      <c r="A173" s="165"/>
      <c r="B173" s="166"/>
      <c r="C173" s="167" t="s">
        <v>17</v>
      </c>
      <c r="D173" s="166" t="s">
        <v>12</v>
      </c>
      <c r="E173" s="260">
        <v>0.01</v>
      </c>
      <c r="F173" s="217">
        <f>E173*F170</f>
        <v>4.0000000000000001E-3</v>
      </c>
      <c r="G173" s="148"/>
      <c r="H173" s="148">
        <f t="shared" si="37"/>
        <v>0</v>
      </c>
      <c r="I173" s="148"/>
      <c r="J173" s="148">
        <f t="shared" si="38"/>
        <v>0</v>
      </c>
      <c r="K173" s="148"/>
      <c r="L173" s="148">
        <f t="shared" si="39"/>
        <v>0</v>
      </c>
      <c r="M173" s="148">
        <f t="shared" si="40"/>
        <v>0</v>
      </c>
    </row>
    <row r="174" spans="1:23" s="665" customFormat="1" ht="30.75" customHeight="1">
      <c r="A174" s="659"/>
      <c r="B174" s="660"/>
      <c r="C174" s="661" t="s">
        <v>453</v>
      </c>
      <c r="D174" s="662"/>
      <c r="E174" s="663"/>
      <c r="F174" s="663"/>
      <c r="G174" s="664"/>
      <c r="H174" s="664"/>
      <c r="I174" s="664"/>
      <c r="J174" s="664"/>
      <c r="K174" s="664"/>
      <c r="L174" s="664"/>
      <c r="M174" s="664"/>
      <c r="N174" s="523"/>
    </row>
    <row r="175" spans="1:23" ht="32.25" customHeight="1">
      <c r="A175" s="151">
        <v>1</v>
      </c>
      <c r="B175" s="205" t="s">
        <v>78</v>
      </c>
      <c r="C175" s="150" t="s">
        <v>527</v>
      </c>
      <c r="D175" s="666" t="s">
        <v>31</v>
      </c>
      <c r="E175" s="153"/>
      <c r="F175" s="274">
        <v>40</v>
      </c>
      <c r="G175" s="190"/>
      <c r="H175" s="667">
        <f t="shared" ref="H175:H176" si="41">G175*F175</f>
        <v>0</v>
      </c>
      <c r="I175" s="190"/>
      <c r="J175" s="190">
        <f t="shared" ref="J175:J176" si="42">I175*F175</f>
        <v>0</v>
      </c>
      <c r="K175" s="190"/>
      <c r="L175" s="190">
        <f t="shared" ref="L175:L176" si="43">K175*F175</f>
        <v>0</v>
      </c>
      <c r="M175" s="190">
        <f t="shared" ref="M175:M176" si="44">L175+J175+H175</f>
        <v>0</v>
      </c>
    </row>
    <row r="176" spans="1:23" ht="16.5" customHeight="1">
      <c r="A176" s="155"/>
      <c r="B176" s="156" t="s">
        <v>23</v>
      </c>
      <c r="C176" s="157" t="s">
        <v>10</v>
      </c>
      <c r="D176" s="156" t="s">
        <v>31</v>
      </c>
      <c r="E176" s="146">
        <v>1</v>
      </c>
      <c r="F176" s="158">
        <f>E176*F175</f>
        <v>40</v>
      </c>
      <c r="G176" s="146"/>
      <c r="H176" s="146">
        <f t="shared" si="41"/>
        <v>0</v>
      </c>
      <c r="I176" s="146"/>
      <c r="J176" s="146">
        <f t="shared" si="42"/>
        <v>0</v>
      </c>
      <c r="K176" s="146"/>
      <c r="L176" s="146">
        <f t="shared" si="43"/>
        <v>0</v>
      </c>
      <c r="M176" s="146">
        <f t="shared" si="44"/>
        <v>0</v>
      </c>
    </row>
    <row r="177" spans="1:23" ht="45" customHeight="1">
      <c r="A177" s="151">
        <v>2</v>
      </c>
      <c r="B177" s="189" t="s">
        <v>23</v>
      </c>
      <c r="C177" s="273" t="s">
        <v>526</v>
      </c>
      <c r="D177" s="152" t="s">
        <v>284</v>
      </c>
      <c r="E177" s="778"/>
      <c r="F177" s="779">
        <v>8</v>
      </c>
      <c r="G177" s="780"/>
      <c r="H177" s="781"/>
      <c r="I177" s="780"/>
      <c r="J177" s="782"/>
      <c r="K177" s="780"/>
      <c r="L177" s="781"/>
      <c r="M177" s="780"/>
    </row>
    <row r="178" spans="1:23" ht="16.5" customHeight="1">
      <c r="A178" s="783"/>
      <c r="B178" s="726"/>
      <c r="C178" s="271" t="s">
        <v>237</v>
      </c>
      <c r="D178" s="784" t="s">
        <v>15</v>
      </c>
      <c r="E178" s="158">
        <v>1</v>
      </c>
      <c r="F178" s="777">
        <f>E178*F177</f>
        <v>8</v>
      </c>
      <c r="G178" s="158"/>
      <c r="H178" s="785"/>
      <c r="I178" s="158"/>
      <c r="J178" s="786"/>
      <c r="K178" s="158"/>
      <c r="L178" s="785">
        <f>K178*F178</f>
        <v>0</v>
      </c>
      <c r="M178" s="158">
        <f>L178+J178+H178</f>
        <v>0</v>
      </c>
    </row>
    <row r="179" spans="1:23" ht="39" customHeight="1">
      <c r="A179" s="53">
        <v>3</v>
      </c>
      <c r="B179" s="87" t="s">
        <v>23</v>
      </c>
      <c r="C179" s="98" t="s">
        <v>593</v>
      </c>
      <c r="D179" s="86" t="s">
        <v>22</v>
      </c>
      <c r="E179" s="85"/>
      <c r="F179" s="732">
        <v>19.2</v>
      </c>
      <c r="G179" s="99"/>
      <c r="H179" s="100"/>
      <c r="I179" s="99"/>
      <c r="J179" s="101"/>
      <c r="K179" s="99"/>
      <c r="L179" s="100"/>
      <c r="M179" s="99"/>
    </row>
    <row r="180" spans="1:23" ht="19.5" customHeight="1">
      <c r="A180" s="64"/>
      <c r="B180" s="104"/>
      <c r="C180" s="102" t="s">
        <v>285</v>
      </c>
      <c r="D180" s="92" t="s">
        <v>22</v>
      </c>
      <c r="E180" s="59">
        <v>1</v>
      </c>
      <c r="F180" s="89">
        <f>E180*F179</f>
        <v>19.2</v>
      </c>
      <c r="G180" s="59"/>
      <c r="H180" s="103"/>
      <c r="I180" s="59"/>
      <c r="J180" s="96"/>
      <c r="K180" s="59"/>
      <c r="L180" s="103">
        <f>K180*F180</f>
        <v>0</v>
      </c>
      <c r="M180" s="59">
        <f>L180+J180+H180</f>
        <v>0</v>
      </c>
    </row>
    <row r="181" spans="1:23" ht="44.25" customHeight="1">
      <c r="A181" s="151">
        <v>4</v>
      </c>
      <c r="B181" s="189" t="s">
        <v>23</v>
      </c>
      <c r="C181" s="273" t="s">
        <v>456</v>
      </c>
      <c r="D181" s="152" t="s">
        <v>284</v>
      </c>
      <c r="E181" s="778"/>
      <c r="F181" s="779">
        <v>28</v>
      </c>
      <c r="G181" s="780"/>
      <c r="H181" s="781"/>
      <c r="I181" s="780"/>
      <c r="J181" s="782"/>
      <c r="K181" s="780"/>
      <c r="L181" s="781"/>
      <c r="M181" s="780"/>
    </row>
    <row r="182" spans="1:23" ht="16.5" customHeight="1">
      <c r="A182" s="783"/>
      <c r="B182" s="726"/>
      <c r="C182" s="271" t="s">
        <v>237</v>
      </c>
      <c r="D182" s="784" t="s">
        <v>15</v>
      </c>
      <c r="E182" s="158">
        <v>1</v>
      </c>
      <c r="F182" s="777">
        <f>E182*F181</f>
        <v>28</v>
      </c>
      <c r="G182" s="158"/>
      <c r="H182" s="785"/>
      <c r="I182" s="158"/>
      <c r="J182" s="786"/>
      <c r="K182" s="158"/>
      <c r="L182" s="785">
        <f>K182*F182</f>
        <v>0</v>
      </c>
      <c r="M182" s="158">
        <f>L182+J182+H182</f>
        <v>0</v>
      </c>
    </row>
    <row r="183" spans="1:23" ht="47.25" customHeight="1">
      <c r="A183" s="151">
        <v>5</v>
      </c>
      <c r="B183" s="189" t="s">
        <v>23</v>
      </c>
      <c r="C183" s="273" t="s">
        <v>457</v>
      </c>
      <c r="D183" s="152" t="s">
        <v>284</v>
      </c>
      <c r="E183" s="778"/>
      <c r="F183" s="779">
        <v>52</v>
      </c>
      <c r="G183" s="780"/>
      <c r="H183" s="781"/>
      <c r="I183" s="780"/>
      <c r="J183" s="782"/>
      <c r="K183" s="780"/>
      <c r="L183" s="781"/>
      <c r="M183" s="780"/>
    </row>
    <row r="184" spans="1:23" ht="16.5" customHeight="1">
      <c r="A184" s="783"/>
      <c r="B184" s="726"/>
      <c r="C184" s="271" t="s">
        <v>237</v>
      </c>
      <c r="D184" s="784" t="s">
        <v>15</v>
      </c>
      <c r="E184" s="158">
        <v>1</v>
      </c>
      <c r="F184" s="777">
        <f>E184*F183</f>
        <v>52</v>
      </c>
      <c r="G184" s="158"/>
      <c r="H184" s="785"/>
      <c r="I184" s="158"/>
      <c r="J184" s="786"/>
      <c r="K184" s="158"/>
      <c r="L184" s="785">
        <f>K184*F184</f>
        <v>0</v>
      </c>
      <c r="M184" s="158">
        <f>L184+J184+H184</f>
        <v>0</v>
      </c>
    </row>
    <row r="185" spans="1:23" ht="28.5" customHeight="1">
      <c r="A185" s="53">
        <v>6</v>
      </c>
      <c r="B185" s="97" t="s">
        <v>23</v>
      </c>
      <c r="C185" s="54" t="s">
        <v>273</v>
      </c>
      <c r="D185" s="111" t="s">
        <v>15</v>
      </c>
      <c r="E185" s="105"/>
      <c r="F185" s="119">
        <v>10</v>
      </c>
      <c r="G185" s="75"/>
      <c r="H185" s="83">
        <f>G185*F185</f>
        <v>0</v>
      </c>
      <c r="I185" s="75"/>
      <c r="J185" s="75">
        <f>I185*F185</f>
        <v>0</v>
      </c>
      <c r="K185" s="75"/>
      <c r="L185" s="75">
        <f>K185*F185</f>
        <v>0</v>
      </c>
      <c r="M185" s="75">
        <f>L185+J185+H185</f>
        <v>0</v>
      </c>
      <c r="O185" s="9"/>
      <c r="P185" s="9"/>
      <c r="Q185" s="9"/>
      <c r="R185" s="9"/>
      <c r="S185" s="9"/>
      <c r="T185" s="9"/>
      <c r="U185" s="9"/>
      <c r="V185" s="9"/>
      <c r="W185" s="9"/>
    </row>
    <row r="186" spans="1:23" ht="18" customHeight="1">
      <c r="A186" s="63"/>
      <c r="B186" s="124"/>
      <c r="C186" s="57" t="s">
        <v>10</v>
      </c>
      <c r="D186" s="124" t="s">
        <v>15</v>
      </c>
      <c r="E186" s="69">
        <v>1</v>
      </c>
      <c r="F186" s="59">
        <f>E186*F185</f>
        <v>10</v>
      </c>
      <c r="G186" s="69"/>
      <c r="H186" s="69">
        <f>G186*F186</f>
        <v>0</v>
      </c>
      <c r="I186" s="69"/>
      <c r="J186" s="69">
        <f>I186*F186</f>
        <v>0</v>
      </c>
      <c r="K186" s="69"/>
      <c r="L186" s="69">
        <f>K186*F186</f>
        <v>0</v>
      </c>
      <c r="M186" s="69">
        <f>L186+J186+H186</f>
        <v>0</v>
      </c>
      <c r="O186" s="9"/>
      <c r="P186" s="9"/>
      <c r="Q186" s="9"/>
      <c r="R186" s="9"/>
      <c r="S186" s="9"/>
      <c r="T186" s="9"/>
      <c r="U186" s="9"/>
      <c r="V186" s="9"/>
      <c r="W186" s="9"/>
    </row>
    <row r="187" spans="1:23" ht="41.25" customHeight="1">
      <c r="A187" s="151">
        <v>7</v>
      </c>
      <c r="B187" s="189" t="s">
        <v>23</v>
      </c>
      <c r="C187" s="273" t="s">
        <v>460</v>
      </c>
      <c r="D187" s="152" t="s">
        <v>284</v>
      </c>
      <c r="E187" s="778"/>
      <c r="F187" s="779">
        <v>32</v>
      </c>
      <c r="G187" s="780"/>
      <c r="H187" s="781"/>
      <c r="I187" s="780"/>
      <c r="J187" s="782"/>
      <c r="K187" s="780"/>
      <c r="L187" s="781"/>
      <c r="M187" s="780"/>
    </row>
    <row r="188" spans="1:23" ht="16.5" customHeight="1">
      <c r="A188" s="783"/>
      <c r="B188" s="726"/>
      <c r="C188" s="271" t="s">
        <v>461</v>
      </c>
      <c r="D188" s="784" t="s">
        <v>15</v>
      </c>
      <c r="E188" s="158">
        <v>1</v>
      </c>
      <c r="F188" s="777">
        <f>E188*F187</f>
        <v>32</v>
      </c>
      <c r="G188" s="158"/>
      <c r="H188" s="785"/>
      <c r="I188" s="158"/>
      <c r="J188" s="786"/>
      <c r="K188" s="158"/>
      <c r="L188" s="785">
        <f>K188*F188</f>
        <v>0</v>
      </c>
      <c r="M188" s="158">
        <f>L188+J188+H188</f>
        <v>0</v>
      </c>
    </row>
    <row r="189" spans="1:23" s="459" customFormat="1" ht="25.5" customHeight="1">
      <c r="A189" s="352">
        <v>8</v>
      </c>
      <c r="B189" s="353" t="s">
        <v>23</v>
      </c>
      <c r="C189" s="354" t="s">
        <v>227</v>
      </c>
      <c r="D189" s="352" t="s">
        <v>236</v>
      </c>
      <c r="E189" s="414"/>
      <c r="F189" s="625">
        <v>30</v>
      </c>
      <c r="G189" s="414"/>
      <c r="H189" s="455"/>
      <c r="I189" s="456"/>
      <c r="J189" s="457"/>
      <c r="K189" s="456"/>
      <c r="L189" s="455"/>
      <c r="M189" s="626"/>
      <c r="N189" s="847"/>
      <c r="O189" s="458"/>
      <c r="P189" s="458"/>
      <c r="Q189" s="458"/>
      <c r="R189" s="458"/>
      <c r="S189" s="458"/>
      <c r="T189" s="458"/>
      <c r="U189" s="458"/>
      <c r="V189" s="458"/>
      <c r="W189" s="458"/>
    </row>
    <row r="190" spans="1:23" s="629" customFormat="1" ht="18.75" customHeight="1">
      <c r="A190" s="372"/>
      <c r="B190" s="124"/>
      <c r="C190" s="363" t="s">
        <v>130</v>
      </c>
      <c r="D190" s="364" t="s">
        <v>15</v>
      </c>
      <c r="E190" s="383">
        <v>1</v>
      </c>
      <c r="F190" s="383">
        <f>F189*E190</f>
        <v>30</v>
      </c>
      <c r="G190" s="365"/>
      <c r="H190" s="627"/>
      <c r="I190" s="383"/>
      <c r="J190" s="461">
        <f>F190*I190</f>
        <v>0</v>
      </c>
      <c r="K190" s="451"/>
      <c r="L190" s="383"/>
      <c r="M190" s="383">
        <f>H190+J190+L190</f>
        <v>0</v>
      </c>
      <c r="N190" s="848"/>
      <c r="O190" s="628"/>
      <c r="P190" s="628"/>
      <c r="Q190" s="628"/>
      <c r="R190" s="628"/>
      <c r="S190" s="628"/>
      <c r="T190" s="628"/>
      <c r="U190" s="628"/>
      <c r="V190" s="628"/>
      <c r="W190" s="628"/>
    </row>
    <row r="191" spans="1:23" ht="33.75" customHeight="1">
      <c r="A191" s="53">
        <v>9</v>
      </c>
      <c r="B191" s="87" t="s">
        <v>23</v>
      </c>
      <c r="C191" s="98" t="s">
        <v>594</v>
      </c>
      <c r="D191" s="86" t="s">
        <v>22</v>
      </c>
      <c r="E191" s="85"/>
      <c r="F191" s="732">
        <v>53.2</v>
      </c>
      <c r="G191" s="99"/>
      <c r="H191" s="100"/>
      <c r="I191" s="99"/>
      <c r="J191" s="101"/>
      <c r="K191" s="99"/>
      <c r="L191" s="100"/>
      <c r="M191" s="99"/>
    </row>
    <row r="192" spans="1:23" ht="19.5" customHeight="1">
      <c r="A192" s="64"/>
      <c r="B192" s="104"/>
      <c r="C192" s="102" t="s">
        <v>285</v>
      </c>
      <c r="D192" s="92" t="s">
        <v>22</v>
      </c>
      <c r="E192" s="59">
        <v>1</v>
      </c>
      <c r="F192" s="89">
        <f>E192*F191</f>
        <v>53.2</v>
      </c>
      <c r="G192" s="59"/>
      <c r="H192" s="103"/>
      <c r="I192" s="59"/>
      <c r="J192" s="96"/>
      <c r="K192" s="59"/>
      <c r="L192" s="103">
        <f>K192*F192</f>
        <v>0</v>
      </c>
      <c r="M192" s="59">
        <f>L192+J192+H192</f>
        <v>0</v>
      </c>
    </row>
    <row r="193" spans="1:17" ht="72.75" customHeight="1">
      <c r="A193" s="53">
        <v>10</v>
      </c>
      <c r="B193" s="87" t="s">
        <v>83</v>
      </c>
      <c r="C193" s="54" t="s">
        <v>454</v>
      </c>
      <c r="D193" s="53" t="s">
        <v>15</v>
      </c>
      <c r="E193" s="105"/>
      <c r="F193" s="93">
        <v>0.6</v>
      </c>
      <c r="G193" s="75"/>
      <c r="H193" s="75">
        <f t="shared" ref="H193:H197" si="45">G193*F193</f>
        <v>0</v>
      </c>
      <c r="I193" s="75"/>
      <c r="J193" s="75">
        <f>I193*F193</f>
        <v>0</v>
      </c>
      <c r="K193" s="75"/>
      <c r="L193" s="75">
        <f>K193*F193</f>
        <v>0</v>
      </c>
      <c r="M193" s="75">
        <f t="shared" ref="M193:M197" si="46">L193+J193+H193</f>
        <v>0</v>
      </c>
    </row>
    <row r="194" spans="1:17" ht="17.25" customHeight="1">
      <c r="A194" s="63"/>
      <c r="B194" s="124" t="s">
        <v>23</v>
      </c>
      <c r="C194" s="57" t="s">
        <v>10</v>
      </c>
      <c r="D194" s="124" t="s">
        <v>15</v>
      </c>
      <c r="E194" s="58">
        <v>1</v>
      </c>
      <c r="F194" s="69">
        <f>E194*F193</f>
        <v>0.6</v>
      </c>
      <c r="G194" s="69"/>
      <c r="H194" s="69">
        <f t="shared" si="45"/>
        <v>0</v>
      </c>
      <c r="I194" s="69"/>
      <c r="J194" s="69">
        <f>I194*F194</f>
        <v>0</v>
      </c>
      <c r="K194" s="69"/>
      <c r="L194" s="69">
        <f>K194*F194</f>
        <v>0</v>
      </c>
      <c r="M194" s="69">
        <f t="shared" si="46"/>
        <v>0</v>
      </c>
    </row>
    <row r="195" spans="1:17" ht="17.25" customHeight="1">
      <c r="A195" s="63"/>
      <c r="B195" s="124"/>
      <c r="C195" s="57" t="s">
        <v>18</v>
      </c>
      <c r="D195" s="124" t="s">
        <v>12</v>
      </c>
      <c r="E195" s="58">
        <v>1.06</v>
      </c>
      <c r="F195" s="69">
        <f>E195*F193</f>
        <v>0.63600000000000001</v>
      </c>
      <c r="G195" s="69"/>
      <c r="H195" s="69">
        <f t="shared" si="45"/>
        <v>0</v>
      </c>
      <c r="I195" s="69"/>
      <c r="J195" s="69">
        <f>I195*F195</f>
        <v>0</v>
      </c>
      <c r="K195" s="69"/>
      <c r="L195" s="69">
        <f>K195*F195</f>
        <v>0</v>
      </c>
      <c r="M195" s="69">
        <f t="shared" si="46"/>
        <v>0</v>
      </c>
    </row>
    <row r="196" spans="1:17" ht="15.75" customHeight="1">
      <c r="A196" s="63"/>
      <c r="B196" s="94"/>
      <c r="C196" s="57" t="s">
        <v>345</v>
      </c>
      <c r="D196" s="92" t="s">
        <v>60</v>
      </c>
      <c r="E196" s="59">
        <v>1.25</v>
      </c>
      <c r="F196" s="69">
        <f>E196*F193</f>
        <v>0.75</v>
      </c>
      <c r="G196" s="69"/>
      <c r="H196" s="59">
        <f t="shared" si="45"/>
        <v>0</v>
      </c>
      <c r="I196" s="59"/>
      <c r="J196" s="59"/>
      <c r="K196" s="59"/>
      <c r="L196" s="59"/>
      <c r="M196" s="59">
        <f t="shared" si="46"/>
        <v>0</v>
      </c>
    </row>
    <row r="197" spans="1:17" ht="16.5" customHeight="1">
      <c r="A197" s="108"/>
      <c r="B197" s="125"/>
      <c r="C197" s="61" t="s">
        <v>17</v>
      </c>
      <c r="D197" s="125" t="s">
        <v>12</v>
      </c>
      <c r="E197" s="62">
        <v>0.02</v>
      </c>
      <c r="F197" s="91">
        <f>E197*F193</f>
        <v>1.2E-2</v>
      </c>
      <c r="G197" s="91"/>
      <c r="H197" s="91">
        <f t="shared" si="45"/>
        <v>0</v>
      </c>
      <c r="I197" s="91"/>
      <c r="J197" s="91">
        <f t="shared" ref="J197" si="47">I197*F197</f>
        <v>0</v>
      </c>
      <c r="K197" s="91"/>
      <c r="L197" s="91">
        <f t="shared" ref="L197" si="48">K197*F197</f>
        <v>0</v>
      </c>
      <c r="M197" s="91">
        <f t="shared" si="46"/>
        <v>0</v>
      </c>
    </row>
    <row r="198" spans="1:17" ht="54.75" customHeight="1">
      <c r="A198" s="151">
        <v>11</v>
      </c>
      <c r="B198" s="205" t="s">
        <v>443</v>
      </c>
      <c r="C198" s="150" t="s">
        <v>458</v>
      </c>
      <c r="D198" s="151" t="s">
        <v>15</v>
      </c>
      <c r="E198" s="153"/>
      <c r="F198" s="154">
        <v>4</v>
      </c>
      <c r="G198" s="190"/>
      <c r="H198" s="190">
        <f t="shared" ref="H198:H202" si="49">G198*F198</f>
        <v>0</v>
      </c>
      <c r="I198" s="190"/>
      <c r="J198" s="190">
        <f t="shared" ref="J198:J202" si="50">I198*F198</f>
        <v>0</v>
      </c>
      <c r="K198" s="190"/>
      <c r="L198" s="190">
        <f t="shared" ref="L198:L202" si="51">K198*F198</f>
        <v>0</v>
      </c>
      <c r="M198" s="190">
        <f t="shared" ref="M198:M202" si="52">L198+J198+H198</f>
        <v>0</v>
      </c>
    </row>
    <row r="199" spans="1:17" ht="18.75" customHeight="1">
      <c r="A199" s="155"/>
      <c r="B199" s="156"/>
      <c r="C199" s="157" t="s">
        <v>10</v>
      </c>
      <c r="D199" s="156" t="s">
        <v>31</v>
      </c>
      <c r="E199" s="258">
        <v>1</v>
      </c>
      <c r="F199" s="146">
        <f>E199*F198</f>
        <v>4</v>
      </c>
      <c r="G199" s="146"/>
      <c r="H199" s="146">
        <f t="shared" si="49"/>
        <v>0</v>
      </c>
      <c r="I199" s="146"/>
      <c r="J199" s="146">
        <f t="shared" si="50"/>
        <v>0</v>
      </c>
      <c r="K199" s="146"/>
      <c r="L199" s="146">
        <f t="shared" si="51"/>
        <v>0</v>
      </c>
      <c r="M199" s="146">
        <f t="shared" si="52"/>
        <v>0</v>
      </c>
    </row>
    <row r="200" spans="1:17" ht="17.25" customHeight="1">
      <c r="A200" s="155"/>
      <c r="B200" s="156"/>
      <c r="C200" s="157" t="s">
        <v>18</v>
      </c>
      <c r="D200" s="156" t="s">
        <v>12</v>
      </c>
      <c r="E200" s="258">
        <v>1.06</v>
      </c>
      <c r="F200" s="258">
        <f>E200*F198</f>
        <v>4.24</v>
      </c>
      <c r="G200" s="146"/>
      <c r="H200" s="146">
        <f t="shared" si="49"/>
        <v>0</v>
      </c>
      <c r="I200" s="146"/>
      <c r="J200" s="146">
        <f t="shared" si="50"/>
        <v>0</v>
      </c>
      <c r="K200" s="146"/>
      <c r="L200" s="146">
        <f t="shared" si="51"/>
        <v>0</v>
      </c>
      <c r="M200" s="146">
        <f t="shared" si="52"/>
        <v>0</v>
      </c>
    </row>
    <row r="201" spans="1:17" ht="16.5" customHeight="1">
      <c r="A201" s="155"/>
      <c r="B201" s="653"/>
      <c r="C201" s="654" t="s">
        <v>444</v>
      </c>
      <c r="D201" s="156" t="s">
        <v>15</v>
      </c>
      <c r="E201" s="258">
        <v>1.25</v>
      </c>
      <c r="F201" s="146">
        <f>E201*F198</f>
        <v>5</v>
      </c>
      <c r="G201" s="146"/>
      <c r="H201" s="146">
        <f t="shared" si="49"/>
        <v>0</v>
      </c>
      <c r="I201" s="146"/>
      <c r="J201" s="146">
        <f t="shared" si="50"/>
        <v>0</v>
      </c>
      <c r="K201" s="657"/>
      <c r="L201" s="658"/>
      <c r="M201" s="146">
        <f t="shared" si="52"/>
        <v>0</v>
      </c>
    </row>
    <row r="202" spans="1:17" ht="17.25" customHeight="1">
      <c r="A202" s="165"/>
      <c r="B202" s="166"/>
      <c r="C202" s="167" t="s">
        <v>17</v>
      </c>
      <c r="D202" s="166" t="s">
        <v>12</v>
      </c>
      <c r="E202" s="260">
        <v>0.02</v>
      </c>
      <c r="F202" s="260">
        <f>E202*F198</f>
        <v>0.08</v>
      </c>
      <c r="G202" s="148"/>
      <c r="H202" s="148">
        <f t="shared" si="49"/>
        <v>0</v>
      </c>
      <c r="I202" s="148"/>
      <c r="J202" s="148">
        <f t="shared" si="50"/>
        <v>0</v>
      </c>
      <c r="K202" s="148"/>
      <c r="L202" s="148">
        <f t="shared" si="51"/>
        <v>0</v>
      </c>
      <c r="M202" s="148">
        <f t="shared" si="52"/>
        <v>0</v>
      </c>
    </row>
    <row r="203" spans="1:17" s="701" customFormat="1" ht="58.5" customHeight="1">
      <c r="A203" s="738">
        <v>12</v>
      </c>
      <c r="B203" s="694" t="s">
        <v>23</v>
      </c>
      <c r="C203" s="639" t="s">
        <v>459</v>
      </c>
      <c r="D203" s="694" t="s">
        <v>77</v>
      </c>
      <c r="E203" s="695"/>
      <c r="F203" s="696">
        <v>2.5</v>
      </c>
      <c r="G203" s="697"/>
      <c r="H203" s="698"/>
      <c r="I203" s="699"/>
      <c r="J203" s="700"/>
      <c r="K203" s="697"/>
      <c r="L203" s="698"/>
      <c r="M203" s="699"/>
      <c r="N203" s="855"/>
    </row>
    <row r="204" spans="1:17" s="701" customFormat="1" ht="17.25" customHeight="1">
      <c r="A204" s="702"/>
      <c r="B204" s="703"/>
      <c r="C204" s="704" t="s">
        <v>95</v>
      </c>
      <c r="D204" s="705" t="s">
        <v>77</v>
      </c>
      <c r="E204" s="706">
        <v>1</v>
      </c>
      <c r="F204" s="707">
        <f>E204*F203</f>
        <v>2.5</v>
      </c>
      <c r="G204" s="706"/>
      <c r="H204" s="707"/>
      <c r="I204" s="706"/>
      <c r="J204" s="708">
        <f>I204*F204</f>
        <v>0</v>
      </c>
      <c r="K204" s="709"/>
      <c r="L204" s="710"/>
      <c r="M204" s="706">
        <f>L204+J204+H204</f>
        <v>0</v>
      </c>
      <c r="N204" s="855"/>
    </row>
    <row r="205" spans="1:17" s="701" customFormat="1" ht="18.75" customHeight="1">
      <c r="A205" s="702"/>
      <c r="B205" s="226" t="s">
        <v>439</v>
      </c>
      <c r="C205" s="715" t="s">
        <v>455</v>
      </c>
      <c r="D205" s="705" t="s">
        <v>77</v>
      </c>
      <c r="E205" s="706">
        <v>1</v>
      </c>
      <c r="F205" s="707">
        <f>E205*F203</f>
        <v>2.5</v>
      </c>
      <c r="G205" s="706"/>
      <c r="H205" s="771">
        <f>G205*F205</f>
        <v>0</v>
      </c>
      <c r="I205" s="706"/>
      <c r="J205" s="707">
        <f>F205*I205</f>
        <v>0</v>
      </c>
      <c r="K205" s="716"/>
      <c r="L205" s="717"/>
      <c r="M205" s="706">
        <f t="shared" ref="M205" si="53">L205+J205+H205</f>
        <v>0</v>
      </c>
      <c r="N205" s="855"/>
    </row>
    <row r="206" spans="1:17" s="163" customFormat="1" ht="16.5" customHeight="1">
      <c r="A206" s="644"/>
      <c r="B206" s="772" t="s">
        <v>440</v>
      </c>
      <c r="C206" s="715" t="s">
        <v>441</v>
      </c>
      <c r="D206" s="160" t="s">
        <v>82</v>
      </c>
      <c r="E206" s="773" t="s">
        <v>35</v>
      </c>
      <c r="F206" s="162">
        <v>2</v>
      </c>
      <c r="G206" s="161"/>
      <c r="H206" s="161">
        <f t="shared" ref="H206" si="54">F206*G206</f>
        <v>0</v>
      </c>
      <c r="I206" s="162"/>
      <c r="J206" s="161"/>
      <c r="K206" s="162"/>
      <c r="L206" s="161"/>
      <c r="M206" s="161">
        <f t="shared" ref="M206" si="55">H206+J206+L206</f>
        <v>0</v>
      </c>
      <c r="N206" s="170"/>
    </row>
    <row r="207" spans="1:17" s="713" customFormat="1" ht="18" customHeight="1">
      <c r="A207" s="656"/>
      <c r="B207" s="774"/>
      <c r="C207" s="727" t="s">
        <v>17</v>
      </c>
      <c r="D207" s="728" t="s">
        <v>12</v>
      </c>
      <c r="E207" s="201">
        <v>18.5</v>
      </c>
      <c r="F207" s="200">
        <f>E207*F203</f>
        <v>46.25</v>
      </c>
      <c r="G207" s="201"/>
      <c r="H207" s="775">
        <f t="shared" ref="H207" si="56">G207*F207</f>
        <v>0</v>
      </c>
      <c r="I207" s="201"/>
      <c r="J207" s="200">
        <f>F207*I207</f>
        <v>0</v>
      </c>
      <c r="K207" s="752"/>
      <c r="L207" s="753"/>
      <c r="M207" s="706">
        <f t="shared" ref="M207" si="57">L207+J207+H207</f>
        <v>0</v>
      </c>
      <c r="N207" s="882"/>
      <c r="Q207" s="776"/>
    </row>
    <row r="208" spans="1:17" ht="23.25" customHeight="1">
      <c r="A208" s="132"/>
      <c r="B208" s="622"/>
      <c r="C208" s="325" t="s">
        <v>254</v>
      </c>
      <c r="D208" s="135"/>
      <c r="E208" s="139"/>
      <c r="F208" s="139"/>
      <c r="G208" s="139"/>
      <c r="H208" s="139">
        <f>SUM(H143:H207)</f>
        <v>0</v>
      </c>
      <c r="I208" s="139"/>
      <c r="J208" s="139">
        <f>SUM(J143:J207)</f>
        <v>0</v>
      </c>
      <c r="K208" s="139"/>
      <c r="L208" s="139">
        <f>SUM(L143:L207)</f>
        <v>0</v>
      </c>
      <c r="M208" s="139">
        <f>SUM(M143:M207)</f>
        <v>0</v>
      </c>
    </row>
    <row r="209" spans="1:15" s="368" customFormat="1" ht="60.75" customHeight="1">
      <c r="A209" s="467"/>
      <c r="B209" s="467"/>
      <c r="C209" s="468" t="s">
        <v>255</v>
      </c>
      <c r="D209" s="469"/>
      <c r="E209" s="470"/>
      <c r="F209" s="471"/>
      <c r="G209" s="472"/>
      <c r="H209" s="472">
        <f>H208+H140+H106+H65+H38</f>
        <v>0</v>
      </c>
      <c r="I209" s="472"/>
      <c r="J209" s="472">
        <f>J208+J140+J106+J65+J38</f>
        <v>0</v>
      </c>
      <c r="K209" s="472"/>
      <c r="L209" s="472">
        <f>L208+L140+L106+L65+L38</f>
        <v>0</v>
      </c>
      <c r="M209" s="472">
        <f>M208+M140+M106+M65+M38</f>
        <v>0</v>
      </c>
      <c r="N209" s="473"/>
    </row>
    <row r="210" spans="1:15" ht="34.5" customHeight="1">
      <c r="A210" s="73"/>
      <c r="B210" s="74"/>
      <c r="C210" s="80" t="s">
        <v>84</v>
      </c>
      <c r="D210" s="76"/>
      <c r="E210" s="82" t="s">
        <v>200</v>
      </c>
      <c r="F210" s="77"/>
      <c r="G210" s="77"/>
      <c r="H210" s="77"/>
      <c r="I210" s="77"/>
      <c r="J210" s="77"/>
      <c r="K210" s="77"/>
      <c r="L210" s="77"/>
      <c r="M210" s="77"/>
    </row>
    <row r="211" spans="1:15" ht="18.75" customHeight="1">
      <c r="A211" s="73"/>
      <c r="B211" s="74"/>
      <c r="C211" s="79" t="s">
        <v>5</v>
      </c>
      <c r="D211" s="76"/>
      <c r="E211" s="81"/>
      <c r="F211" s="77"/>
      <c r="G211" s="77"/>
      <c r="H211" s="77"/>
      <c r="I211" s="77"/>
      <c r="J211" s="77"/>
      <c r="K211" s="77"/>
      <c r="L211" s="77"/>
      <c r="M211" s="77"/>
    </row>
    <row r="212" spans="1:15" s="368" customFormat="1" ht="22.5" customHeight="1">
      <c r="A212" s="474"/>
      <c r="B212" s="474"/>
      <c r="C212" s="468" t="s">
        <v>234</v>
      </c>
      <c r="D212" s="475"/>
      <c r="E212" s="476" t="s">
        <v>200</v>
      </c>
      <c r="F212" s="471"/>
      <c r="G212" s="472"/>
      <c r="H212" s="472"/>
      <c r="I212" s="472"/>
      <c r="J212" s="472"/>
      <c r="K212" s="472"/>
      <c r="L212" s="472"/>
      <c r="M212" s="472"/>
      <c r="N212" s="170"/>
    </row>
    <row r="213" spans="1:15" s="368" customFormat="1" ht="21" customHeight="1">
      <c r="A213" s="474"/>
      <c r="B213" s="474"/>
      <c r="C213" s="468" t="s">
        <v>5</v>
      </c>
      <c r="D213" s="477"/>
      <c r="E213" s="470"/>
      <c r="F213" s="471"/>
      <c r="G213" s="472"/>
      <c r="H213" s="472"/>
      <c r="I213" s="472"/>
      <c r="J213" s="472"/>
      <c r="K213" s="472"/>
      <c r="L213" s="472"/>
      <c r="M213" s="472"/>
      <c r="N213" s="170"/>
    </row>
    <row r="214" spans="1:15" s="368" customFormat="1" ht="21.75" customHeight="1">
      <c r="A214" s="478"/>
      <c r="B214" s="478"/>
      <c r="C214" s="479" t="s">
        <v>59</v>
      </c>
      <c r="D214" s="475"/>
      <c r="E214" s="476" t="s">
        <v>200</v>
      </c>
      <c r="F214" s="471"/>
      <c r="G214" s="472"/>
      <c r="H214" s="472"/>
      <c r="I214" s="472"/>
      <c r="J214" s="472"/>
      <c r="K214" s="472"/>
      <c r="L214" s="472"/>
      <c r="M214" s="472"/>
      <c r="N214" s="170"/>
    </row>
    <row r="215" spans="1:15" s="368" customFormat="1" ht="60" customHeight="1">
      <c r="A215" s="478"/>
      <c r="B215" s="478"/>
      <c r="C215" s="468" t="s">
        <v>7</v>
      </c>
      <c r="D215" s="477"/>
      <c r="E215" s="469"/>
      <c r="F215" s="471"/>
      <c r="G215" s="472"/>
      <c r="H215" s="472"/>
      <c r="I215" s="472"/>
      <c r="J215" s="472"/>
      <c r="K215" s="472"/>
      <c r="L215" s="472"/>
      <c r="M215" s="480"/>
      <c r="N215" s="473"/>
    </row>
    <row r="216" spans="1:15" s="481" customFormat="1">
      <c r="B216" s="482"/>
      <c r="C216" s="482"/>
      <c r="D216" s="483"/>
      <c r="E216" s="483"/>
      <c r="F216" s="482"/>
      <c r="G216" s="482"/>
      <c r="H216" s="482"/>
      <c r="I216" s="482"/>
      <c r="J216" s="482"/>
      <c r="K216" s="482"/>
      <c r="L216" s="482"/>
      <c r="M216" s="482"/>
    </row>
    <row r="217" spans="1:15" s="481" customFormat="1">
      <c r="B217" s="482"/>
      <c r="C217" s="482"/>
      <c r="D217" s="483"/>
      <c r="E217" s="483"/>
      <c r="F217" s="482"/>
      <c r="G217" s="482"/>
      <c r="H217" s="482"/>
      <c r="I217" s="482"/>
      <c r="J217" s="482"/>
      <c r="K217" s="482"/>
      <c r="L217" s="482"/>
      <c r="M217" s="482"/>
    </row>
    <row r="218" spans="1:15" s="481" customFormat="1">
      <c r="B218" s="482"/>
      <c r="C218" s="484"/>
      <c r="D218" s="484"/>
      <c r="E218" s="484"/>
      <c r="F218" s="484"/>
      <c r="G218" s="484"/>
      <c r="H218" s="484"/>
      <c r="I218" s="484"/>
      <c r="J218" s="484"/>
      <c r="K218" s="484"/>
      <c r="L218" s="484"/>
      <c r="M218" s="484"/>
      <c r="N218" s="484"/>
      <c r="O218" s="484"/>
    </row>
  </sheetData>
  <mergeCells count="18">
    <mergeCell ref="H6:J6"/>
    <mergeCell ref="K6:L6"/>
    <mergeCell ref="M7:M8"/>
    <mergeCell ref="A1:M1"/>
    <mergeCell ref="A2:M2"/>
    <mergeCell ref="A4:M4"/>
    <mergeCell ref="B7:B8"/>
    <mergeCell ref="C7:C8"/>
    <mergeCell ref="D7:D8"/>
    <mergeCell ref="A7:A8"/>
    <mergeCell ref="E7:F7"/>
    <mergeCell ref="G7:H7"/>
    <mergeCell ref="I7:J7"/>
    <mergeCell ref="K7:L7"/>
    <mergeCell ref="A5:B5"/>
    <mergeCell ref="H5:J5"/>
    <mergeCell ref="K5:L5"/>
    <mergeCell ref="A6:B6"/>
  </mergeCells>
  <pageMargins left="0.59055118110236227" right="0.19685039370078741" top="0.39370078740157483" bottom="0.39370078740157483" header="0.43307086614173229" footer="0.15748031496062992"/>
  <pageSetup paperSize="9" scale="91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A1:FU156"/>
  <sheetViews>
    <sheetView showZeros="0" topLeftCell="A140" zoomScale="115" zoomScaleNormal="115" workbookViewId="0">
      <selection activeCell="O151" sqref="O151"/>
    </sheetView>
  </sheetViews>
  <sheetFormatPr defaultColWidth="9.125" defaultRowHeight="15.75"/>
  <cols>
    <col min="1" max="1" width="3.875" style="5" customWidth="1"/>
    <col min="2" max="2" width="10.375" style="4" customWidth="1"/>
    <col min="3" max="3" width="38.75" style="4" customWidth="1"/>
    <col min="4" max="4" width="7.75" style="4" customWidth="1"/>
    <col min="5" max="5" width="8.125" style="12" customWidth="1"/>
    <col min="6" max="6" width="9.375" style="13" customWidth="1"/>
    <col min="7" max="7" width="8.125" style="1" customWidth="1"/>
    <col min="8" max="8" width="13.25" style="7" customWidth="1"/>
    <col min="9" max="9" width="7.625" style="1" customWidth="1"/>
    <col min="10" max="10" width="13" style="7" customWidth="1"/>
    <col min="11" max="11" width="7.875" style="1" customWidth="1"/>
    <col min="12" max="12" width="12" style="7" customWidth="1"/>
    <col min="13" max="13" width="14.625" style="7" customWidth="1"/>
    <col min="14" max="14" width="13.125" style="9" customWidth="1"/>
    <col min="15" max="16384" width="9.125" style="1"/>
  </cols>
  <sheetData>
    <row r="1" spans="1:23" ht="29.25" customHeight="1">
      <c r="A1" s="905" t="s">
        <v>342</v>
      </c>
      <c r="B1" s="905"/>
      <c r="C1" s="906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"/>
    </row>
    <row r="2" spans="1:23" ht="21" customHeight="1">
      <c r="A2" s="896" t="s">
        <v>339</v>
      </c>
      <c r="B2" s="896"/>
      <c r="C2" s="907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"/>
    </row>
    <row r="3" spans="1:23" ht="9.75" customHeight="1">
      <c r="C3" s="47"/>
      <c r="E3" s="1"/>
      <c r="F3" s="8"/>
      <c r="H3" s="1"/>
      <c r="J3" s="1"/>
      <c r="L3" s="1"/>
      <c r="M3" s="48"/>
      <c r="N3" s="1"/>
    </row>
    <row r="4" spans="1:23" ht="29.25" customHeight="1">
      <c r="A4" s="908" t="s">
        <v>648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1"/>
    </row>
    <row r="5" spans="1:23" ht="21.75" customHeight="1">
      <c r="A5" s="921" t="s">
        <v>13</v>
      </c>
      <c r="B5" s="921"/>
      <c r="C5" s="328" t="s">
        <v>143</v>
      </c>
      <c r="D5" s="486"/>
      <c r="E5" s="330"/>
      <c r="F5" s="330"/>
      <c r="G5" s="330"/>
      <c r="H5" s="922" t="s">
        <v>144</v>
      </c>
      <c r="I5" s="922"/>
      <c r="J5" s="922"/>
      <c r="K5" s="911">
        <f>M153</f>
        <v>0</v>
      </c>
      <c r="L5" s="912"/>
      <c r="M5" s="330" t="s">
        <v>12</v>
      </c>
      <c r="N5" s="1"/>
    </row>
    <row r="6" spans="1:23" ht="21.75" customHeight="1">
      <c r="A6" s="923"/>
      <c r="B6" s="923"/>
      <c r="C6" s="331"/>
      <c r="D6" s="487"/>
      <c r="E6" s="10"/>
      <c r="F6" s="10"/>
      <c r="G6" s="330"/>
      <c r="H6" s="924" t="s">
        <v>58</v>
      </c>
      <c r="I6" s="924"/>
      <c r="J6" s="924"/>
      <c r="K6" s="904">
        <f>J147</f>
        <v>0</v>
      </c>
      <c r="L6" s="904"/>
      <c r="M6" s="330" t="s">
        <v>12</v>
      </c>
      <c r="N6" s="1"/>
    </row>
    <row r="7" spans="1:23" s="458" customFormat="1" ht="36.75" customHeight="1">
      <c r="A7" s="926" t="s">
        <v>11</v>
      </c>
      <c r="B7" s="926" t="s">
        <v>204</v>
      </c>
      <c r="C7" s="930" t="s">
        <v>205</v>
      </c>
      <c r="D7" s="931" t="s">
        <v>206</v>
      </c>
      <c r="E7" s="927" t="s">
        <v>207</v>
      </c>
      <c r="F7" s="927"/>
      <c r="G7" s="928" t="s">
        <v>4</v>
      </c>
      <c r="H7" s="928"/>
      <c r="I7" s="929" t="s">
        <v>3</v>
      </c>
      <c r="J7" s="929"/>
      <c r="K7" s="929" t="s">
        <v>208</v>
      </c>
      <c r="L7" s="929"/>
      <c r="M7" s="928" t="s">
        <v>5</v>
      </c>
      <c r="N7" s="488"/>
      <c r="O7" s="489"/>
      <c r="P7" s="489"/>
    </row>
    <row r="8" spans="1:23" s="458" customFormat="1" ht="44.25" customHeight="1">
      <c r="A8" s="926"/>
      <c r="B8" s="926"/>
      <c r="C8" s="930"/>
      <c r="D8" s="931"/>
      <c r="E8" s="490" t="s">
        <v>209</v>
      </c>
      <c r="F8" s="491" t="s">
        <v>7</v>
      </c>
      <c r="G8" s="492" t="s">
        <v>153</v>
      </c>
      <c r="H8" s="493" t="s">
        <v>5</v>
      </c>
      <c r="I8" s="494" t="s">
        <v>153</v>
      </c>
      <c r="J8" s="493" t="s">
        <v>5</v>
      </c>
      <c r="K8" s="492" t="s">
        <v>153</v>
      </c>
      <c r="L8" s="493" t="s">
        <v>5</v>
      </c>
      <c r="M8" s="928"/>
      <c r="N8" s="925"/>
      <c r="O8" s="925"/>
      <c r="P8" s="489"/>
    </row>
    <row r="9" spans="1:23" s="499" customFormat="1" ht="19.5" customHeight="1">
      <c r="A9" s="495">
        <v>1</v>
      </c>
      <c r="B9" s="495">
        <v>2</v>
      </c>
      <c r="C9" s="762">
        <v>3</v>
      </c>
      <c r="D9" s="495">
        <v>4</v>
      </c>
      <c r="E9" s="495">
        <v>5</v>
      </c>
      <c r="F9" s="495">
        <v>6</v>
      </c>
      <c r="G9" s="495">
        <v>7</v>
      </c>
      <c r="H9" s="495">
        <v>8</v>
      </c>
      <c r="I9" s="495">
        <v>9</v>
      </c>
      <c r="J9" s="495">
        <v>10</v>
      </c>
      <c r="K9" s="495">
        <v>11</v>
      </c>
      <c r="L9" s="495">
        <v>12</v>
      </c>
      <c r="M9" s="495">
        <v>13</v>
      </c>
      <c r="N9" s="496"/>
      <c r="O9" s="497"/>
      <c r="P9" s="497"/>
      <c r="Q9" s="498"/>
      <c r="R9" s="498"/>
      <c r="S9" s="498"/>
      <c r="T9" s="498"/>
      <c r="U9" s="498"/>
      <c r="V9" s="498"/>
      <c r="W9" s="498"/>
    </row>
    <row r="10" spans="1:23" s="499" customFormat="1" ht="25.5" customHeight="1">
      <c r="A10" s="610"/>
      <c r="B10" s="610"/>
      <c r="C10" s="611" t="s">
        <v>256</v>
      </c>
      <c r="D10" s="610"/>
      <c r="E10" s="612"/>
      <c r="F10" s="612"/>
      <c r="G10" s="612"/>
      <c r="H10" s="612"/>
      <c r="I10" s="612"/>
      <c r="J10" s="612"/>
      <c r="K10" s="612"/>
      <c r="L10" s="612"/>
      <c r="M10" s="612"/>
      <c r="N10" s="496"/>
      <c r="O10" s="497"/>
      <c r="P10" s="497"/>
      <c r="Q10" s="498"/>
      <c r="R10" s="498"/>
      <c r="S10" s="498"/>
      <c r="T10" s="498"/>
      <c r="U10" s="498"/>
      <c r="V10" s="498"/>
      <c r="W10" s="498"/>
    </row>
    <row r="11" spans="1:23" s="458" customFormat="1" ht="54.75" customHeight="1">
      <c r="A11" s="352">
        <v>1</v>
      </c>
      <c r="B11" s="500" t="s">
        <v>210</v>
      </c>
      <c r="C11" s="501" t="s">
        <v>462</v>
      </c>
      <c r="D11" s="500" t="s">
        <v>82</v>
      </c>
      <c r="E11" s="502"/>
      <c r="F11" s="503">
        <f>F14</f>
        <v>3</v>
      </c>
      <c r="G11" s="502"/>
      <c r="H11" s="457"/>
      <c r="I11" s="503"/>
      <c r="J11" s="457"/>
      <c r="K11" s="503"/>
      <c r="L11" s="457"/>
      <c r="M11" s="457"/>
      <c r="N11" s="847"/>
    </row>
    <row r="12" spans="1:23" s="453" customFormat="1" ht="15" customHeight="1">
      <c r="A12" s="369"/>
      <c r="B12" s="504" t="s">
        <v>23</v>
      </c>
      <c r="C12" s="505" t="s">
        <v>130</v>
      </c>
      <c r="D12" s="506" t="s">
        <v>82</v>
      </c>
      <c r="E12" s="507">
        <v>1</v>
      </c>
      <c r="F12" s="507">
        <f>F11*E12</f>
        <v>3</v>
      </c>
      <c r="G12" s="507"/>
      <c r="H12" s="461"/>
      <c r="I12" s="461"/>
      <c r="J12" s="461">
        <f>F12*I12</f>
        <v>0</v>
      </c>
      <c r="K12" s="508"/>
      <c r="L12" s="461"/>
      <c r="M12" s="461">
        <f>H12+J12+L12</f>
        <v>0</v>
      </c>
      <c r="N12" s="452"/>
      <c r="O12" s="509"/>
    </row>
    <row r="13" spans="1:23" s="453" customFormat="1" ht="15.75" customHeight="1">
      <c r="A13" s="369"/>
      <c r="B13" s="504"/>
      <c r="C13" s="505" t="s">
        <v>115</v>
      </c>
      <c r="D13" s="506" t="s">
        <v>12</v>
      </c>
      <c r="E13" s="507">
        <v>0.34899999999999998</v>
      </c>
      <c r="F13" s="507">
        <f>F11*E13</f>
        <v>1.0469999999999999</v>
      </c>
      <c r="G13" s="507"/>
      <c r="H13" s="461"/>
      <c r="I13" s="508"/>
      <c r="J13" s="461"/>
      <c r="K13" s="461"/>
      <c r="L13" s="461">
        <f>F13*K13</f>
        <v>0</v>
      </c>
      <c r="M13" s="461">
        <f>H13+J13+L13</f>
        <v>0</v>
      </c>
      <c r="N13" s="452"/>
    </row>
    <row r="14" spans="1:23" s="453" customFormat="1" ht="30.75" customHeight="1">
      <c r="A14" s="369"/>
      <c r="B14" s="530"/>
      <c r="C14" s="505" t="s">
        <v>463</v>
      </c>
      <c r="D14" s="506" t="s">
        <v>82</v>
      </c>
      <c r="E14" s="670" t="s">
        <v>35</v>
      </c>
      <c r="F14" s="507">
        <v>3</v>
      </c>
      <c r="G14" s="461"/>
      <c r="H14" s="461">
        <f>F14*G14</f>
        <v>0</v>
      </c>
      <c r="I14" s="508"/>
      <c r="J14" s="461"/>
      <c r="K14" s="508"/>
      <c r="L14" s="461"/>
      <c r="M14" s="461">
        <f>H14+J14+L14</f>
        <v>0</v>
      </c>
      <c r="N14" s="452"/>
    </row>
    <row r="15" spans="1:23" s="453" customFormat="1" ht="18" customHeight="1">
      <c r="A15" s="378"/>
      <c r="B15" s="511"/>
      <c r="C15" s="512" t="s">
        <v>32</v>
      </c>
      <c r="D15" s="513" t="s">
        <v>12</v>
      </c>
      <c r="E15" s="514">
        <v>0.38200000000000001</v>
      </c>
      <c r="F15" s="515">
        <f>F11*E15</f>
        <v>1.1459999999999999</v>
      </c>
      <c r="G15" s="463"/>
      <c r="H15" s="463">
        <f>F15*G15</f>
        <v>0</v>
      </c>
      <c r="I15" s="516"/>
      <c r="J15" s="463"/>
      <c r="K15" s="516"/>
      <c r="L15" s="463"/>
      <c r="M15" s="463">
        <f>H15+J15+L15</f>
        <v>0</v>
      </c>
      <c r="N15" s="452"/>
    </row>
    <row r="16" spans="1:23" s="458" customFormat="1" ht="47.25" customHeight="1">
      <c r="A16" s="352">
        <v>2</v>
      </c>
      <c r="B16" s="500" t="s">
        <v>210</v>
      </c>
      <c r="C16" s="501" t="s">
        <v>464</v>
      </c>
      <c r="D16" s="500" t="s">
        <v>82</v>
      </c>
      <c r="E16" s="502"/>
      <c r="F16" s="503">
        <v>1</v>
      </c>
      <c r="G16" s="502"/>
      <c r="H16" s="457"/>
      <c r="I16" s="503"/>
      <c r="J16" s="457"/>
      <c r="K16" s="503"/>
      <c r="L16" s="457"/>
      <c r="M16" s="457"/>
      <c r="N16" s="847"/>
    </row>
    <row r="17" spans="1:15" s="453" customFormat="1" ht="15" customHeight="1">
      <c r="A17" s="369"/>
      <c r="B17" s="504" t="s">
        <v>23</v>
      </c>
      <c r="C17" s="505" t="s">
        <v>130</v>
      </c>
      <c r="D17" s="506" t="s">
        <v>82</v>
      </c>
      <c r="E17" s="507">
        <v>1</v>
      </c>
      <c r="F17" s="507">
        <f>F16*E17</f>
        <v>1</v>
      </c>
      <c r="G17" s="507"/>
      <c r="H17" s="461"/>
      <c r="I17" s="461"/>
      <c r="J17" s="461">
        <f>F17*I17</f>
        <v>0</v>
      </c>
      <c r="K17" s="508"/>
      <c r="L17" s="461"/>
      <c r="M17" s="461">
        <f>H17+J17+L17</f>
        <v>0</v>
      </c>
      <c r="N17" s="452"/>
      <c r="O17" s="509"/>
    </row>
    <row r="18" spans="1:15" s="453" customFormat="1" ht="15.75" customHeight="1">
      <c r="A18" s="369"/>
      <c r="B18" s="504"/>
      <c r="C18" s="505" t="s">
        <v>115</v>
      </c>
      <c r="D18" s="506" t="s">
        <v>12</v>
      </c>
      <c r="E18" s="507">
        <v>0.34899999999999998</v>
      </c>
      <c r="F18" s="507">
        <f>F16*E18</f>
        <v>0.34899999999999998</v>
      </c>
      <c r="G18" s="507"/>
      <c r="H18" s="461"/>
      <c r="I18" s="508"/>
      <c r="J18" s="461"/>
      <c r="K18" s="461"/>
      <c r="L18" s="461">
        <f>F18*K18</f>
        <v>0</v>
      </c>
      <c r="M18" s="461">
        <f>H18+J18+L18</f>
        <v>0</v>
      </c>
      <c r="N18" s="452"/>
    </row>
    <row r="19" spans="1:15" s="453" customFormat="1" ht="30.75" customHeight="1">
      <c r="A19" s="369"/>
      <c r="B19" s="530"/>
      <c r="C19" s="505" t="s">
        <v>465</v>
      </c>
      <c r="D19" s="506" t="s">
        <v>82</v>
      </c>
      <c r="E19" s="670" t="s">
        <v>35</v>
      </c>
      <c r="F19" s="507">
        <v>1</v>
      </c>
      <c r="G19" s="461"/>
      <c r="H19" s="461">
        <f>F19*G19</f>
        <v>0</v>
      </c>
      <c r="I19" s="508"/>
      <c r="J19" s="461"/>
      <c r="K19" s="508"/>
      <c r="L19" s="461"/>
      <c r="M19" s="461">
        <f>H19+J19+L19</f>
        <v>0</v>
      </c>
      <c r="N19" s="452"/>
    </row>
    <row r="20" spans="1:15" s="453" customFormat="1" ht="18" customHeight="1">
      <c r="A20" s="378"/>
      <c r="B20" s="511"/>
      <c r="C20" s="512" t="s">
        <v>32</v>
      </c>
      <c r="D20" s="513" t="s">
        <v>12</v>
      </c>
      <c r="E20" s="514">
        <v>0.38200000000000001</v>
      </c>
      <c r="F20" s="515">
        <f>F16*E20</f>
        <v>0.38200000000000001</v>
      </c>
      <c r="G20" s="463"/>
      <c r="H20" s="463">
        <f>F20*G20</f>
        <v>0</v>
      </c>
      <c r="I20" s="516"/>
      <c r="J20" s="463"/>
      <c r="K20" s="516"/>
      <c r="L20" s="463"/>
      <c r="M20" s="463">
        <f>H20+J20+L20</f>
        <v>0</v>
      </c>
      <c r="N20" s="452"/>
    </row>
    <row r="21" spans="1:15" s="458" customFormat="1" ht="42.75" customHeight="1">
      <c r="A21" s="352">
        <v>3</v>
      </c>
      <c r="B21" s="500" t="s">
        <v>210</v>
      </c>
      <c r="C21" s="501" t="s">
        <v>467</v>
      </c>
      <c r="D21" s="500" t="s">
        <v>82</v>
      </c>
      <c r="E21" s="502"/>
      <c r="F21" s="503">
        <v>2</v>
      </c>
      <c r="G21" s="502"/>
      <c r="H21" s="457"/>
      <c r="I21" s="503"/>
      <c r="J21" s="457"/>
      <c r="K21" s="503"/>
      <c r="L21" s="457"/>
      <c r="M21" s="457"/>
      <c r="N21" s="847"/>
    </row>
    <row r="22" spans="1:15" s="453" customFormat="1" ht="15" customHeight="1">
      <c r="A22" s="369"/>
      <c r="B22" s="504" t="s">
        <v>23</v>
      </c>
      <c r="C22" s="505" t="s">
        <v>130</v>
      </c>
      <c r="D22" s="506" t="s">
        <v>82</v>
      </c>
      <c r="E22" s="507">
        <v>1</v>
      </c>
      <c r="F22" s="507">
        <f>F21*E22</f>
        <v>2</v>
      </c>
      <c r="G22" s="507"/>
      <c r="H22" s="461"/>
      <c r="I22" s="461"/>
      <c r="J22" s="461">
        <f>F22*I22</f>
        <v>0</v>
      </c>
      <c r="K22" s="508"/>
      <c r="L22" s="461"/>
      <c r="M22" s="461">
        <f>H22+J22+L22</f>
        <v>0</v>
      </c>
      <c r="N22" s="452"/>
      <c r="O22" s="509"/>
    </row>
    <row r="23" spans="1:15" s="453" customFormat="1" ht="15.75" customHeight="1">
      <c r="A23" s="369"/>
      <c r="B23" s="504"/>
      <c r="C23" s="505" t="s">
        <v>115</v>
      </c>
      <c r="D23" s="506" t="s">
        <v>12</v>
      </c>
      <c r="E23" s="507">
        <v>0.34899999999999998</v>
      </c>
      <c r="F23" s="507">
        <f>F21*E23</f>
        <v>0.69799999999999995</v>
      </c>
      <c r="G23" s="507"/>
      <c r="H23" s="461"/>
      <c r="I23" s="508"/>
      <c r="J23" s="461"/>
      <c r="K23" s="461"/>
      <c r="L23" s="461">
        <f>F23*K23</f>
        <v>0</v>
      </c>
      <c r="M23" s="461">
        <f>H23+J23+L23</f>
        <v>0</v>
      </c>
      <c r="N23" s="452"/>
    </row>
    <row r="24" spans="1:15" s="453" customFormat="1" ht="45.75" customHeight="1">
      <c r="A24" s="369"/>
      <c r="B24" s="530"/>
      <c r="C24" s="505" t="s">
        <v>471</v>
      </c>
      <c r="D24" s="506" t="s">
        <v>82</v>
      </c>
      <c r="E24" s="670" t="s">
        <v>35</v>
      </c>
      <c r="F24" s="507">
        <v>2</v>
      </c>
      <c r="G24" s="461"/>
      <c r="H24" s="461">
        <f>F24*G24</f>
        <v>0</v>
      </c>
      <c r="I24" s="508"/>
      <c r="J24" s="461"/>
      <c r="K24" s="508"/>
      <c r="L24" s="461"/>
      <c r="M24" s="461">
        <f>H24+J24+L24</f>
        <v>0</v>
      </c>
      <c r="N24" s="452"/>
    </row>
    <row r="25" spans="1:15" s="453" customFormat="1" ht="18" customHeight="1">
      <c r="A25" s="378"/>
      <c r="B25" s="511"/>
      <c r="C25" s="512" t="s">
        <v>32</v>
      </c>
      <c r="D25" s="513" t="s">
        <v>12</v>
      </c>
      <c r="E25" s="514">
        <v>0.38200000000000001</v>
      </c>
      <c r="F25" s="515">
        <f>F21*E25</f>
        <v>0.76400000000000001</v>
      </c>
      <c r="G25" s="463"/>
      <c r="H25" s="463">
        <f>F25*G25</f>
        <v>0</v>
      </c>
      <c r="I25" s="516"/>
      <c r="J25" s="463"/>
      <c r="K25" s="516"/>
      <c r="L25" s="463"/>
      <c r="M25" s="463">
        <f>H25+J25+L25</f>
        <v>0</v>
      </c>
      <c r="N25" s="452"/>
    </row>
    <row r="26" spans="1:15" s="458" customFormat="1" ht="42.75" customHeight="1">
      <c r="A26" s="352">
        <v>4</v>
      </c>
      <c r="B26" s="500" t="s">
        <v>210</v>
      </c>
      <c r="C26" s="501" t="s">
        <v>470</v>
      </c>
      <c r="D26" s="500" t="s">
        <v>82</v>
      </c>
      <c r="E26" s="502"/>
      <c r="F26" s="503">
        <v>2</v>
      </c>
      <c r="G26" s="502"/>
      <c r="H26" s="457"/>
      <c r="I26" s="503"/>
      <c r="J26" s="457"/>
      <c r="K26" s="503"/>
      <c r="L26" s="457"/>
      <c r="M26" s="457"/>
      <c r="N26" s="847"/>
    </row>
    <row r="27" spans="1:15" s="453" customFormat="1" ht="15" customHeight="1">
      <c r="A27" s="369"/>
      <c r="B27" s="504" t="s">
        <v>23</v>
      </c>
      <c r="C27" s="505" t="s">
        <v>130</v>
      </c>
      <c r="D27" s="506" t="s">
        <v>82</v>
      </c>
      <c r="E27" s="507">
        <v>1</v>
      </c>
      <c r="F27" s="507">
        <f>F26*E27</f>
        <v>2</v>
      </c>
      <c r="G27" s="507"/>
      <c r="H27" s="461"/>
      <c r="I27" s="461"/>
      <c r="J27" s="461">
        <f>F27*I27</f>
        <v>0</v>
      </c>
      <c r="K27" s="508"/>
      <c r="L27" s="461"/>
      <c r="M27" s="461">
        <f>H27+J27+L27</f>
        <v>0</v>
      </c>
      <c r="N27" s="452"/>
      <c r="O27" s="509"/>
    </row>
    <row r="28" spans="1:15" s="453" customFormat="1" ht="15.75" customHeight="1">
      <c r="A28" s="369"/>
      <c r="B28" s="504"/>
      <c r="C28" s="505" t="s">
        <v>115</v>
      </c>
      <c r="D28" s="506" t="s">
        <v>12</v>
      </c>
      <c r="E28" s="507">
        <v>0.34899999999999998</v>
      </c>
      <c r="F28" s="507">
        <f>F26*E28</f>
        <v>0.69799999999999995</v>
      </c>
      <c r="G28" s="507"/>
      <c r="H28" s="461"/>
      <c r="I28" s="508"/>
      <c r="J28" s="461"/>
      <c r="K28" s="461"/>
      <c r="L28" s="461">
        <f>F28*K28</f>
        <v>0</v>
      </c>
      <c r="M28" s="461">
        <f>H28+J28+L28</f>
        <v>0</v>
      </c>
      <c r="N28" s="452"/>
    </row>
    <row r="29" spans="1:15" s="453" customFormat="1" ht="30.75" customHeight="1">
      <c r="A29" s="369"/>
      <c r="B29" s="530"/>
      <c r="C29" s="505" t="s">
        <v>472</v>
      </c>
      <c r="D29" s="506" t="s">
        <v>82</v>
      </c>
      <c r="E29" s="670" t="s">
        <v>35</v>
      </c>
      <c r="F29" s="507">
        <v>2</v>
      </c>
      <c r="G29" s="461"/>
      <c r="H29" s="461">
        <f>F29*G29</f>
        <v>0</v>
      </c>
      <c r="I29" s="508"/>
      <c r="J29" s="461"/>
      <c r="K29" s="508"/>
      <c r="L29" s="461"/>
      <c r="M29" s="461">
        <f>H29+J29+L29</f>
        <v>0</v>
      </c>
      <c r="N29" s="452"/>
    </row>
    <row r="30" spans="1:15" s="453" customFormat="1" ht="18" customHeight="1">
      <c r="A30" s="378"/>
      <c r="B30" s="511"/>
      <c r="C30" s="512" t="s">
        <v>32</v>
      </c>
      <c r="D30" s="513" t="s">
        <v>12</v>
      </c>
      <c r="E30" s="514">
        <v>0.38200000000000001</v>
      </c>
      <c r="F30" s="515">
        <f>F26*E30</f>
        <v>0.76400000000000001</v>
      </c>
      <c r="G30" s="463"/>
      <c r="H30" s="463">
        <f>F30*G30</f>
        <v>0</v>
      </c>
      <c r="I30" s="516"/>
      <c r="J30" s="463"/>
      <c r="K30" s="516"/>
      <c r="L30" s="463"/>
      <c r="M30" s="463">
        <f>H30+J30+L30</f>
        <v>0</v>
      </c>
      <c r="N30" s="452"/>
    </row>
    <row r="31" spans="1:15" s="523" customFormat="1" ht="51" customHeight="1">
      <c r="A31" s="517">
        <v>5</v>
      </c>
      <c r="B31" s="500" t="s">
        <v>211</v>
      </c>
      <c r="C31" s="518" t="s">
        <v>257</v>
      </c>
      <c r="D31" s="519" t="s">
        <v>82</v>
      </c>
      <c r="E31" s="520"/>
      <c r="F31" s="521">
        <v>3</v>
      </c>
      <c r="G31" s="522"/>
      <c r="H31" s="522"/>
      <c r="I31" s="522"/>
      <c r="J31" s="522"/>
      <c r="K31" s="522"/>
      <c r="L31" s="522"/>
      <c r="M31" s="522"/>
    </row>
    <row r="32" spans="1:15" s="523" customFormat="1" ht="16.5" customHeight="1">
      <c r="A32" s="524"/>
      <c r="B32" s="504" t="s">
        <v>23</v>
      </c>
      <c r="C32" s="525" t="s">
        <v>10</v>
      </c>
      <c r="D32" s="526" t="s">
        <v>82</v>
      </c>
      <c r="E32" s="507">
        <v>1</v>
      </c>
      <c r="F32" s="527">
        <f>E32*F31</f>
        <v>3</v>
      </c>
      <c r="G32" s="528"/>
      <c r="H32" s="528"/>
      <c r="I32" s="528"/>
      <c r="J32" s="528">
        <f>F32*I32</f>
        <v>0</v>
      </c>
      <c r="K32" s="528"/>
      <c r="L32" s="528"/>
      <c r="M32" s="528">
        <f>J32</f>
        <v>0</v>
      </c>
    </row>
    <row r="33" spans="1:27" s="523" customFormat="1" ht="16.5" customHeight="1">
      <c r="A33" s="524"/>
      <c r="B33" s="504"/>
      <c r="C33" s="525" t="s">
        <v>18</v>
      </c>
      <c r="D33" s="526" t="s">
        <v>12</v>
      </c>
      <c r="E33" s="507">
        <v>1.0999999999999999E-2</v>
      </c>
      <c r="F33" s="529">
        <f>E33*F31</f>
        <v>3.3000000000000002E-2</v>
      </c>
      <c r="G33" s="528"/>
      <c r="H33" s="528"/>
      <c r="I33" s="528"/>
      <c r="J33" s="528"/>
      <c r="K33" s="528"/>
      <c r="L33" s="528">
        <f>F33*K33</f>
        <v>0</v>
      </c>
      <c r="M33" s="528">
        <f>L33</f>
        <v>0</v>
      </c>
    </row>
    <row r="34" spans="1:27" s="523" customFormat="1" ht="29.25" customHeight="1">
      <c r="A34" s="524"/>
      <c r="B34" s="530"/>
      <c r="C34" s="531" t="s">
        <v>466</v>
      </c>
      <c r="D34" s="532" t="s">
        <v>82</v>
      </c>
      <c r="E34" s="533">
        <v>1</v>
      </c>
      <c r="F34" s="527">
        <f>F31*E34</f>
        <v>3</v>
      </c>
      <c r="G34" s="528"/>
      <c r="H34" s="528">
        <f>F34*G34</f>
        <v>0</v>
      </c>
      <c r="I34" s="528"/>
      <c r="J34" s="528"/>
      <c r="K34" s="528"/>
      <c r="L34" s="528"/>
      <c r="M34" s="528">
        <f>H34</f>
        <v>0</v>
      </c>
    </row>
    <row r="35" spans="1:27" s="523" customFormat="1" ht="17.25" customHeight="1">
      <c r="A35" s="524"/>
      <c r="B35" s="530"/>
      <c r="C35" s="531" t="s">
        <v>258</v>
      </c>
      <c r="D35" s="532" t="s">
        <v>82</v>
      </c>
      <c r="E35" s="533">
        <v>1</v>
      </c>
      <c r="F35" s="527">
        <f>F32*E35</f>
        <v>3</v>
      </c>
      <c r="G35" s="528"/>
      <c r="H35" s="528">
        <f>F35*G35</f>
        <v>0</v>
      </c>
      <c r="I35" s="528"/>
      <c r="J35" s="528"/>
      <c r="K35" s="528"/>
      <c r="L35" s="528"/>
      <c r="M35" s="528">
        <f>H35</f>
        <v>0</v>
      </c>
    </row>
    <row r="36" spans="1:27" s="523" customFormat="1" ht="15" customHeight="1">
      <c r="A36" s="534"/>
      <c r="B36" s="511"/>
      <c r="C36" s="535" t="s">
        <v>32</v>
      </c>
      <c r="D36" s="513" t="s">
        <v>12</v>
      </c>
      <c r="E36" s="514">
        <v>0.10299999999999999</v>
      </c>
      <c r="F36" s="536">
        <f>E36*F31</f>
        <v>0.309</v>
      </c>
      <c r="G36" s="537"/>
      <c r="H36" s="537">
        <f>F36*G36</f>
        <v>0</v>
      </c>
      <c r="I36" s="537"/>
      <c r="J36" s="537"/>
      <c r="K36" s="537"/>
      <c r="L36" s="537"/>
      <c r="M36" s="537">
        <f>H36</f>
        <v>0</v>
      </c>
    </row>
    <row r="37" spans="1:27" s="523" customFormat="1" ht="55.5" customHeight="1">
      <c r="A37" s="517">
        <v>6</v>
      </c>
      <c r="B37" s="500" t="s">
        <v>214</v>
      </c>
      <c r="C37" s="539" t="s">
        <v>259</v>
      </c>
      <c r="D37" s="540" t="s">
        <v>82</v>
      </c>
      <c r="E37" s="520"/>
      <c r="F37" s="521">
        <v>1</v>
      </c>
      <c r="G37" s="522"/>
      <c r="H37" s="522"/>
      <c r="I37" s="522"/>
      <c r="J37" s="522"/>
      <c r="K37" s="522"/>
      <c r="L37" s="522"/>
      <c r="M37" s="522"/>
    </row>
    <row r="38" spans="1:27" s="453" customFormat="1" ht="17.25" customHeight="1">
      <c r="A38" s="524"/>
      <c r="B38" s="504" t="s">
        <v>23</v>
      </c>
      <c r="C38" s="505" t="s">
        <v>130</v>
      </c>
      <c r="D38" s="506" t="s">
        <v>82</v>
      </c>
      <c r="E38" s="507">
        <v>1</v>
      </c>
      <c r="F38" s="507">
        <f>F37*E38</f>
        <v>1</v>
      </c>
      <c r="G38" s="508"/>
      <c r="H38" s="461"/>
      <c r="I38" s="461"/>
      <c r="J38" s="461">
        <f>F38*I38</f>
        <v>0</v>
      </c>
      <c r="K38" s="508"/>
      <c r="L38" s="461"/>
      <c r="M38" s="461">
        <f>H38+J38+L38</f>
        <v>0</v>
      </c>
      <c r="N38" s="452"/>
    </row>
    <row r="39" spans="1:27" s="453" customFormat="1" ht="17.25" customHeight="1">
      <c r="A39" s="524"/>
      <c r="B39" s="504"/>
      <c r="C39" s="505" t="s">
        <v>113</v>
      </c>
      <c r="D39" s="506" t="s">
        <v>12</v>
      </c>
      <c r="E39" s="507">
        <v>1.1299999999999999E-2</v>
      </c>
      <c r="F39" s="461">
        <f>F37*E39</f>
        <v>1.1299999999999999E-2</v>
      </c>
      <c r="G39" s="508"/>
      <c r="H39" s="461"/>
      <c r="I39" s="508"/>
      <c r="J39" s="461"/>
      <c r="K39" s="461"/>
      <c r="L39" s="461">
        <f>F39*K39</f>
        <v>0</v>
      </c>
      <c r="M39" s="461">
        <f>H39+J39+L39</f>
        <v>0</v>
      </c>
      <c r="N39" s="452"/>
    </row>
    <row r="40" spans="1:27" s="523" customFormat="1" ht="32.25" customHeight="1">
      <c r="A40" s="524"/>
      <c r="B40" s="556"/>
      <c r="C40" s="531" t="s">
        <v>260</v>
      </c>
      <c r="D40" s="532" t="s">
        <v>82</v>
      </c>
      <c r="E40" s="533">
        <v>1</v>
      </c>
      <c r="F40" s="527">
        <v>5</v>
      </c>
      <c r="G40" s="528"/>
      <c r="H40" s="528">
        <f>F40*G40</f>
        <v>0</v>
      </c>
      <c r="I40" s="528"/>
      <c r="J40" s="528"/>
      <c r="K40" s="528"/>
      <c r="L40" s="528"/>
      <c r="M40" s="528">
        <f>H40</f>
        <v>0</v>
      </c>
    </row>
    <row r="41" spans="1:27" s="523" customFormat="1" ht="18" customHeight="1">
      <c r="A41" s="524"/>
      <c r="B41" s="556"/>
      <c r="C41" s="531" t="s">
        <v>261</v>
      </c>
      <c r="D41" s="532" t="s">
        <v>82</v>
      </c>
      <c r="E41" s="533">
        <v>1</v>
      </c>
      <c r="F41" s="527">
        <f>E41*F37</f>
        <v>1</v>
      </c>
      <c r="G41" s="528"/>
      <c r="H41" s="528">
        <f>F41*G41</f>
        <v>0</v>
      </c>
      <c r="I41" s="528"/>
      <c r="J41" s="528"/>
      <c r="K41" s="528"/>
      <c r="L41" s="528"/>
      <c r="M41" s="528">
        <f>H41</f>
        <v>0</v>
      </c>
    </row>
    <row r="42" spans="1:27" s="523" customFormat="1" ht="15.75" customHeight="1">
      <c r="A42" s="534"/>
      <c r="B42" s="511"/>
      <c r="C42" s="535" t="s">
        <v>32</v>
      </c>
      <c r="D42" s="538" t="s">
        <v>12</v>
      </c>
      <c r="E42" s="542">
        <v>9.3700000000000006E-2</v>
      </c>
      <c r="F42" s="536">
        <f>E42*F37</f>
        <v>9.3700000000000006E-2</v>
      </c>
      <c r="G42" s="537"/>
      <c r="H42" s="537">
        <f>F42*G42</f>
        <v>0</v>
      </c>
      <c r="I42" s="537"/>
      <c r="J42" s="537"/>
      <c r="K42" s="537"/>
      <c r="L42" s="537"/>
      <c r="M42" s="537">
        <f>H42</f>
        <v>0</v>
      </c>
    </row>
    <row r="43" spans="1:27" s="459" customFormat="1" ht="22.5" customHeight="1">
      <c r="A43" s="400"/>
      <c r="B43" s="606"/>
      <c r="C43" s="607" t="s">
        <v>173</v>
      </c>
      <c r="D43" s="464"/>
      <c r="E43" s="464"/>
      <c r="F43" s="464"/>
      <c r="G43" s="464"/>
      <c r="H43" s="608">
        <f>SUM(H11:H42)</f>
        <v>0</v>
      </c>
      <c r="I43" s="609"/>
      <c r="J43" s="608">
        <f>SUM(J11:J42)</f>
        <v>0</v>
      </c>
      <c r="K43" s="609"/>
      <c r="L43" s="465">
        <f>SUM(L11:L42)</f>
        <v>0</v>
      </c>
      <c r="M43" s="465">
        <f>SUM(M11:M42)</f>
        <v>0</v>
      </c>
      <c r="N43" s="458"/>
      <c r="O43" s="458"/>
      <c r="P43" s="458"/>
      <c r="Q43" s="458"/>
      <c r="R43" s="458"/>
      <c r="S43" s="458"/>
      <c r="T43" s="458"/>
      <c r="U43" s="458"/>
      <c r="V43" s="458"/>
      <c r="W43" s="458"/>
    </row>
    <row r="44" spans="1:27" s="499" customFormat="1" ht="41.25" customHeight="1">
      <c r="A44" s="610"/>
      <c r="B44" s="610"/>
      <c r="C44" s="611" t="s">
        <v>473</v>
      </c>
      <c r="D44" s="610"/>
      <c r="E44" s="612"/>
      <c r="F44" s="612"/>
      <c r="G44" s="612"/>
      <c r="H44" s="612"/>
      <c r="I44" s="612"/>
      <c r="J44" s="612"/>
      <c r="K44" s="612"/>
      <c r="L44" s="612"/>
      <c r="M44" s="612"/>
      <c r="N44" s="496"/>
      <c r="O44" s="497"/>
      <c r="P44" s="497"/>
      <c r="Q44" s="498"/>
      <c r="R44" s="498"/>
      <c r="S44" s="498"/>
      <c r="T44" s="498"/>
      <c r="U44" s="498"/>
      <c r="V44" s="498"/>
      <c r="W44" s="498"/>
    </row>
    <row r="45" spans="1:27" s="549" customFormat="1" ht="48.75" customHeight="1">
      <c r="A45" s="543">
        <v>1</v>
      </c>
      <c r="B45" s="519" t="s">
        <v>224</v>
      </c>
      <c r="C45" s="518" t="s">
        <v>469</v>
      </c>
      <c r="D45" s="519" t="s">
        <v>213</v>
      </c>
      <c r="E45" s="520"/>
      <c r="F45" s="544">
        <v>20</v>
      </c>
      <c r="G45" s="545"/>
      <c r="H45" s="545"/>
      <c r="I45" s="546"/>
      <c r="J45" s="547"/>
      <c r="K45" s="545"/>
      <c r="L45" s="545"/>
      <c r="M45" s="546"/>
      <c r="N45" s="548"/>
      <c r="O45" s="548"/>
      <c r="P45" s="548"/>
      <c r="Q45" s="548"/>
      <c r="R45" s="548"/>
      <c r="S45" s="548"/>
      <c r="T45" s="548"/>
      <c r="U45" s="548"/>
      <c r="V45" s="548"/>
      <c r="W45" s="548"/>
      <c r="X45" s="548"/>
      <c r="Y45" s="548"/>
      <c r="Z45" s="548"/>
      <c r="AA45" s="548"/>
    </row>
    <row r="46" spans="1:27" s="549" customFormat="1" ht="15.75" customHeight="1">
      <c r="A46" s="550"/>
      <c r="B46" s="504" t="s">
        <v>23</v>
      </c>
      <c r="C46" s="531" t="s">
        <v>95</v>
      </c>
      <c r="D46" s="526" t="s">
        <v>77</v>
      </c>
      <c r="E46" s="507">
        <v>1</v>
      </c>
      <c r="F46" s="461">
        <f>E46*F45</f>
        <v>20</v>
      </c>
      <c r="G46" s="507"/>
      <c r="H46" s="507"/>
      <c r="I46" s="461"/>
      <c r="J46" s="461">
        <f>I46*F46</f>
        <v>0</v>
      </c>
      <c r="K46" s="507"/>
      <c r="L46" s="507"/>
      <c r="M46" s="461">
        <f>J46</f>
        <v>0</v>
      </c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</row>
    <row r="47" spans="1:27" s="552" customFormat="1" ht="15" customHeight="1">
      <c r="A47" s="550"/>
      <c r="B47" s="504"/>
      <c r="C47" s="531" t="s">
        <v>18</v>
      </c>
      <c r="D47" s="526" t="s">
        <v>12</v>
      </c>
      <c r="E47" s="507">
        <v>3.7100000000000001E-2</v>
      </c>
      <c r="F47" s="461">
        <f>E47*F45</f>
        <v>0.74199999999999999</v>
      </c>
      <c r="G47" s="507"/>
      <c r="H47" s="507"/>
      <c r="I47" s="507"/>
      <c r="J47" s="507"/>
      <c r="K47" s="461"/>
      <c r="L47" s="507">
        <f>F47*K47</f>
        <v>0</v>
      </c>
      <c r="M47" s="461">
        <f>L47</f>
        <v>0</v>
      </c>
      <c r="N47" s="551"/>
    </row>
    <row r="48" spans="1:27" s="549" customFormat="1" ht="15" customHeight="1">
      <c r="A48" s="550"/>
      <c r="B48" s="510"/>
      <c r="C48" s="531" t="s">
        <v>262</v>
      </c>
      <c r="D48" s="526" t="s">
        <v>77</v>
      </c>
      <c r="E48" s="507">
        <v>1.03</v>
      </c>
      <c r="F48" s="461">
        <f>E48*F45</f>
        <v>20.6</v>
      </c>
      <c r="G48" s="461"/>
      <c r="H48" s="461">
        <f>G48*F48</f>
        <v>0</v>
      </c>
      <c r="I48" s="507"/>
      <c r="J48" s="507"/>
      <c r="K48" s="507"/>
      <c r="L48" s="507"/>
      <c r="M48" s="461">
        <f>H48</f>
        <v>0</v>
      </c>
      <c r="N48" s="548"/>
      <c r="O48" s="548"/>
      <c r="P48" s="548"/>
      <c r="Q48" s="548"/>
      <c r="R48" s="548"/>
      <c r="S48" s="548"/>
      <c r="T48" s="548"/>
      <c r="U48" s="548"/>
      <c r="V48" s="548"/>
      <c r="W48" s="548"/>
      <c r="X48" s="548"/>
      <c r="Y48" s="548"/>
      <c r="Z48" s="548"/>
      <c r="AA48" s="548"/>
    </row>
    <row r="49" spans="1:177" s="551" customFormat="1" ht="15.75" customHeight="1">
      <c r="A49" s="553"/>
      <c r="B49" s="511"/>
      <c r="C49" s="554" t="s">
        <v>17</v>
      </c>
      <c r="D49" s="538" t="s">
        <v>12</v>
      </c>
      <c r="E49" s="514">
        <v>1.44E-2</v>
      </c>
      <c r="F49" s="542">
        <f>E49*F45</f>
        <v>0.28799999999999998</v>
      </c>
      <c r="G49" s="463"/>
      <c r="H49" s="463">
        <f>G49*F49</f>
        <v>0</v>
      </c>
      <c r="I49" s="514"/>
      <c r="J49" s="514"/>
      <c r="K49" s="514"/>
      <c r="L49" s="514"/>
      <c r="M49" s="463">
        <f>H49</f>
        <v>0</v>
      </c>
      <c r="N49" s="883"/>
      <c r="O49" s="555"/>
      <c r="P49" s="555"/>
      <c r="Q49" s="555"/>
      <c r="R49" s="555"/>
      <c r="S49" s="555"/>
      <c r="T49" s="555"/>
      <c r="U49" s="555"/>
      <c r="V49" s="555"/>
      <c r="W49" s="555"/>
      <c r="X49" s="555"/>
      <c r="Y49" s="555"/>
      <c r="Z49" s="555"/>
      <c r="AA49" s="555"/>
      <c r="AB49" s="555"/>
      <c r="AC49" s="555"/>
      <c r="AD49" s="555"/>
      <c r="AE49" s="555"/>
      <c r="AF49" s="555"/>
      <c r="AG49" s="555"/>
      <c r="AH49" s="555"/>
      <c r="AI49" s="555"/>
      <c r="AJ49" s="555"/>
      <c r="AK49" s="555"/>
      <c r="AL49" s="555"/>
      <c r="AM49" s="555"/>
      <c r="AN49" s="555"/>
      <c r="AO49" s="555"/>
      <c r="AP49" s="555"/>
      <c r="AQ49" s="555"/>
      <c r="AR49" s="555"/>
      <c r="AS49" s="555"/>
      <c r="AT49" s="555"/>
      <c r="AU49" s="555"/>
      <c r="AV49" s="555"/>
      <c r="AW49" s="555"/>
      <c r="AX49" s="555"/>
      <c r="AY49" s="555"/>
      <c r="AZ49" s="555"/>
      <c r="BA49" s="555"/>
      <c r="BB49" s="555"/>
      <c r="BC49" s="555"/>
      <c r="BD49" s="555"/>
      <c r="BE49" s="555"/>
      <c r="BF49" s="555"/>
      <c r="BG49" s="555"/>
      <c r="BH49" s="555"/>
      <c r="BI49" s="555"/>
      <c r="BJ49" s="555"/>
      <c r="BK49" s="555"/>
      <c r="BL49" s="555"/>
      <c r="BM49" s="555"/>
      <c r="BN49" s="555"/>
      <c r="BO49" s="555"/>
      <c r="BP49" s="555"/>
      <c r="BQ49" s="555"/>
      <c r="BR49" s="555"/>
      <c r="BS49" s="555"/>
      <c r="BT49" s="555"/>
      <c r="BU49" s="555"/>
      <c r="BV49" s="555"/>
      <c r="BW49" s="555"/>
      <c r="BX49" s="555"/>
      <c r="BY49" s="555"/>
      <c r="BZ49" s="555"/>
      <c r="CA49" s="555"/>
      <c r="CB49" s="555"/>
      <c r="CC49" s="555"/>
      <c r="CD49" s="555"/>
      <c r="CE49" s="555"/>
      <c r="CF49" s="555"/>
      <c r="CG49" s="555"/>
      <c r="CH49" s="555"/>
      <c r="CI49" s="555"/>
      <c r="CJ49" s="555"/>
      <c r="CK49" s="555"/>
      <c r="CL49" s="555"/>
      <c r="CM49" s="555"/>
      <c r="CN49" s="555"/>
      <c r="CO49" s="555"/>
      <c r="CP49" s="555"/>
      <c r="CQ49" s="555"/>
      <c r="CR49" s="555"/>
      <c r="CS49" s="555"/>
      <c r="CT49" s="555"/>
      <c r="CU49" s="555"/>
      <c r="CV49" s="555"/>
      <c r="CW49" s="555"/>
      <c r="CX49" s="555"/>
      <c r="CY49" s="555"/>
      <c r="CZ49" s="555"/>
      <c r="DA49" s="555"/>
      <c r="DB49" s="555"/>
      <c r="DC49" s="555"/>
      <c r="DD49" s="555"/>
      <c r="DE49" s="555"/>
      <c r="DF49" s="555"/>
      <c r="DG49" s="555"/>
      <c r="DH49" s="555"/>
      <c r="DI49" s="555"/>
      <c r="DJ49" s="555"/>
      <c r="DK49" s="555"/>
      <c r="DL49" s="555"/>
      <c r="DM49" s="555"/>
      <c r="DN49" s="555"/>
      <c r="DO49" s="555"/>
      <c r="DP49" s="555"/>
      <c r="DQ49" s="555"/>
      <c r="DR49" s="555"/>
      <c r="DS49" s="555"/>
      <c r="DT49" s="555"/>
      <c r="DU49" s="555"/>
      <c r="DV49" s="555"/>
      <c r="DW49" s="555"/>
      <c r="DX49" s="555"/>
      <c r="DY49" s="555"/>
      <c r="DZ49" s="555"/>
      <c r="EA49" s="555"/>
      <c r="EB49" s="555"/>
      <c r="EC49" s="555"/>
      <c r="ED49" s="555"/>
      <c r="EE49" s="555"/>
      <c r="EF49" s="555"/>
      <c r="EG49" s="555"/>
      <c r="EH49" s="555"/>
      <c r="EI49" s="555"/>
      <c r="EJ49" s="555"/>
      <c r="EK49" s="555"/>
      <c r="EL49" s="555"/>
      <c r="EM49" s="555"/>
      <c r="EN49" s="555"/>
      <c r="EO49" s="555"/>
      <c r="EP49" s="555"/>
      <c r="EQ49" s="555"/>
      <c r="ER49" s="555"/>
      <c r="ES49" s="555"/>
      <c r="ET49" s="555"/>
      <c r="EU49" s="555"/>
      <c r="EV49" s="555"/>
      <c r="EW49" s="555"/>
      <c r="EX49" s="555"/>
      <c r="EY49" s="555"/>
      <c r="EZ49" s="555"/>
      <c r="FA49" s="555"/>
      <c r="FB49" s="555"/>
      <c r="FC49" s="555"/>
      <c r="FD49" s="555"/>
      <c r="FE49" s="555"/>
      <c r="FF49" s="555"/>
      <c r="FG49" s="555"/>
      <c r="FH49" s="555"/>
      <c r="FI49" s="555"/>
      <c r="FJ49" s="555"/>
      <c r="FK49" s="555"/>
      <c r="FL49" s="555"/>
      <c r="FM49" s="555"/>
      <c r="FN49" s="555"/>
      <c r="FO49" s="555"/>
      <c r="FP49" s="555"/>
      <c r="FQ49" s="555"/>
      <c r="FR49" s="555"/>
      <c r="FS49" s="555"/>
      <c r="FT49" s="555"/>
      <c r="FU49" s="555"/>
    </row>
    <row r="50" spans="1:177" s="679" customFormat="1" ht="42" customHeight="1">
      <c r="A50" s="671">
        <v>2</v>
      </c>
      <c r="B50" s="672" t="s">
        <v>266</v>
      </c>
      <c r="C50" s="673" t="s">
        <v>268</v>
      </c>
      <c r="D50" s="672" t="s">
        <v>213</v>
      </c>
      <c r="E50" s="674"/>
      <c r="F50" s="675">
        <v>20</v>
      </c>
      <c r="G50" s="676"/>
      <c r="H50" s="676"/>
      <c r="I50" s="677"/>
      <c r="J50" s="678"/>
      <c r="K50" s="676"/>
      <c r="L50" s="676"/>
      <c r="M50" s="677"/>
      <c r="N50" s="549"/>
    </row>
    <row r="51" spans="1:177" s="679" customFormat="1" ht="20.25" customHeight="1">
      <c r="A51" s="680"/>
      <c r="B51" s="681"/>
      <c r="C51" s="682" t="s">
        <v>95</v>
      </c>
      <c r="D51" s="683" t="s">
        <v>77</v>
      </c>
      <c r="E51" s="669">
        <v>1</v>
      </c>
      <c r="F51" s="669">
        <f>E51*F50</f>
        <v>20</v>
      </c>
      <c r="G51" s="669"/>
      <c r="H51" s="669"/>
      <c r="I51" s="669"/>
      <c r="J51" s="669">
        <f>I51*F51</f>
        <v>0</v>
      </c>
      <c r="K51" s="669"/>
      <c r="L51" s="669"/>
      <c r="M51" s="669">
        <f>J51</f>
        <v>0</v>
      </c>
      <c r="N51" s="549"/>
    </row>
    <row r="52" spans="1:177" s="685" customFormat="1" ht="20.25" customHeight="1">
      <c r="A52" s="680"/>
      <c r="B52" s="681"/>
      <c r="C52" s="682" t="s">
        <v>18</v>
      </c>
      <c r="D52" s="683" t="s">
        <v>12</v>
      </c>
      <c r="E52" s="684">
        <v>0.122</v>
      </c>
      <c r="F52" s="669">
        <f>E52*F50</f>
        <v>2.44</v>
      </c>
      <c r="G52" s="669"/>
      <c r="H52" s="669"/>
      <c r="I52" s="669"/>
      <c r="J52" s="669"/>
      <c r="K52" s="669"/>
      <c r="L52" s="669">
        <f>F52*K52</f>
        <v>0</v>
      </c>
      <c r="M52" s="669">
        <f>L52</f>
        <v>0</v>
      </c>
      <c r="N52" s="552"/>
    </row>
    <row r="53" spans="1:177" s="679" customFormat="1" ht="47.25" customHeight="1">
      <c r="A53" s="680"/>
      <c r="B53" s="686"/>
      <c r="C53" s="682" t="s">
        <v>269</v>
      </c>
      <c r="D53" s="683" t="s">
        <v>77</v>
      </c>
      <c r="E53" s="684">
        <v>1.03</v>
      </c>
      <c r="F53" s="669">
        <f>E53*F50</f>
        <v>20.6</v>
      </c>
      <c r="G53" s="669"/>
      <c r="H53" s="669">
        <f>G53*F53</f>
        <v>0</v>
      </c>
      <c r="I53" s="669"/>
      <c r="J53" s="669"/>
      <c r="K53" s="669"/>
      <c r="L53" s="669"/>
      <c r="M53" s="669">
        <f>H53</f>
        <v>0</v>
      </c>
      <c r="N53" s="549"/>
    </row>
    <row r="54" spans="1:177" s="685" customFormat="1" ht="15.75" customHeight="1">
      <c r="A54" s="687"/>
      <c r="B54" s="688"/>
      <c r="C54" s="689" t="s">
        <v>17</v>
      </c>
      <c r="D54" s="690" t="s">
        <v>12</v>
      </c>
      <c r="E54" s="691">
        <v>8.2000000000000003E-2</v>
      </c>
      <c r="F54" s="692">
        <f>E54*F50</f>
        <v>1.6400000000000001</v>
      </c>
      <c r="G54" s="692"/>
      <c r="H54" s="692">
        <f>G54*F54</f>
        <v>0</v>
      </c>
      <c r="I54" s="692"/>
      <c r="J54" s="692"/>
      <c r="K54" s="692"/>
      <c r="L54" s="692"/>
      <c r="M54" s="692">
        <f>H54</f>
        <v>0</v>
      </c>
      <c r="N54" s="555"/>
      <c r="O54" s="693"/>
      <c r="P54" s="693"/>
      <c r="Q54" s="693"/>
      <c r="R54" s="693"/>
      <c r="S54" s="693"/>
      <c r="T54" s="693"/>
      <c r="U54" s="693"/>
      <c r="V54" s="693"/>
      <c r="W54" s="693"/>
      <c r="X54" s="693"/>
      <c r="Y54" s="693"/>
      <c r="Z54" s="693"/>
      <c r="AA54" s="693"/>
      <c r="AB54" s="693"/>
      <c r="AC54" s="693"/>
      <c r="AD54" s="693"/>
      <c r="AE54" s="693"/>
      <c r="AF54" s="693"/>
      <c r="AG54" s="693"/>
      <c r="AH54" s="693"/>
      <c r="AI54" s="693"/>
      <c r="AJ54" s="693"/>
      <c r="AK54" s="693"/>
      <c r="AL54" s="693"/>
      <c r="AM54" s="693"/>
      <c r="AN54" s="693"/>
      <c r="AO54" s="693"/>
      <c r="AP54" s="693"/>
      <c r="AQ54" s="693"/>
      <c r="AR54" s="693"/>
      <c r="AS54" s="693"/>
      <c r="AT54" s="693"/>
      <c r="AU54" s="693"/>
      <c r="AV54" s="693"/>
      <c r="AW54" s="693"/>
      <c r="AX54" s="693"/>
      <c r="AY54" s="693"/>
      <c r="AZ54" s="693"/>
      <c r="BA54" s="693"/>
      <c r="BB54" s="693"/>
      <c r="BC54" s="693"/>
      <c r="BD54" s="693"/>
      <c r="BE54" s="693"/>
      <c r="BF54" s="693"/>
      <c r="BG54" s="693"/>
      <c r="BH54" s="693"/>
      <c r="BI54" s="693"/>
      <c r="BJ54" s="693"/>
      <c r="BK54" s="693"/>
      <c r="BL54" s="693"/>
      <c r="BM54" s="693"/>
      <c r="BN54" s="693"/>
      <c r="BO54" s="693"/>
      <c r="BP54" s="693"/>
      <c r="BQ54" s="693"/>
      <c r="BR54" s="693"/>
      <c r="BS54" s="693"/>
      <c r="BT54" s="693"/>
      <c r="BU54" s="693"/>
      <c r="BV54" s="693"/>
      <c r="BW54" s="693"/>
      <c r="BX54" s="693"/>
      <c r="BY54" s="693"/>
      <c r="BZ54" s="693"/>
      <c r="CA54" s="693"/>
      <c r="CB54" s="693"/>
      <c r="CC54" s="693"/>
      <c r="CD54" s="693"/>
      <c r="CE54" s="693"/>
      <c r="CF54" s="693"/>
      <c r="CG54" s="693"/>
      <c r="CH54" s="693"/>
      <c r="CI54" s="693"/>
      <c r="CJ54" s="693"/>
      <c r="CK54" s="693"/>
      <c r="CL54" s="693"/>
      <c r="CM54" s="693"/>
      <c r="CN54" s="693"/>
      <c r="CO54" s="693"/>
      <c r="CP54" s="693"/>
      <c r="CQ54" s="693"/>
      <c r="CR54" s="693"/>
      <c r="CS54" s="693"/>
      <c r="CT54" s="693"/>
      <c r="CU54" s="693"/>
      <c r="CV54" s="693"/>
      <c r="CW54" s="693"/>
      <c r="CX54" s="693"/>
      <c r="CY54" s="693"/>
      <c r="CZ54" s="693"/>
      <c r="DA54" s="693"/>
      <c r="DB54" s="693"/>
      <c r="DC54" s="693"/>
      <c r="DD54" s="693"/>
      <c r="DE54" s="693"/>
      <c r="DF54" s="693"/>
      <c r="DG54" s="693"/>
      <c r="DH54" s="693"/>
      <c r="DI54" s="693"/>
      <c r="DJ54" s="693"/>
      <c r="DK54" s="693"/>
      <c r="DL54" s="693"/>
      <c r="DM54" s="693"/>
      <c r="DN54" s="693"/>
      <c r="DO54" s="693"/>
      <c r="DP54" s="693"/>
      <c r="DQ54" s="693"/>
      <c r="DR54" s="693"/>
      <c r="DS54" s="693"/>
      <c r="DT54" s="693"/>
      <c r="DU54" s="693"/>
      <c r="DV54" s="693"/>
      <c r="DW54" s="693"/>
      <c r="DX54" s="693"/>
      <c r="DY54" s="693"/>
      <c r="DZ54" s="693"/>
      <c r="EA54" s="693"/>
      <c r="EB54" s="693"/>
      <c r="EC54" s="693"/>
      <c r="ED54" s="693"/>
      <c r="EE54" s="693"/>
      <c r="EF54" s="693"/>
      <c r="EG54" s="693"/>
      <c r="EH54" s="693"/>
      <c r="EI54" s="693"/>
      <c r="EJ54" s="693"/>
      <c r="EK54" s="693"/>
      <c r="EL54" s="693"/>
      <c r="EM54" s="693"/>
      <c r="EN54" s="693"/>
      <c r="EO54" s="693"/>
      <c r="EP54" s="693"/>
      <c r="EQ54" s="693"/>
      <c r="ER54" s="693"/>
      <c r="ES54" s="693"/>
      <c r="ET54" s="693"/>
      <c r="EU54" s="693"/>
      <c r="EV54" s="693"/>
      <c r="EW54" s="693"/>
      <c r="EX54" s="693"/>
      <c r="EY54" s="693"/>
      <c r="EZ54" s="693"/>
      <c r="FA54" s="693"/>
      <c r="FB54" s="693"/>
      <c r="FC54" s="693"/>
      <c r="FD54" s="693"/>
      <c r="FE54" s="693"/>
      <c r="FF54" s="693"/>
      <c r="FG54" s="693"/>
      <c r="FH54" s="693"/>
      <c r="FI54" s="693"/>
      <c r="FJ54" s="693"/>
      <c r="FK54" s="693"/>
      <c r="FL54" s="693"/>
      <c r="FM54" s="693"/>
      <c r="FN54" s="693"/>
      <c r="FO54" s="693"/>
      <c r="FP54" s="693"/>
      <c r="FQ54" s="693"/>
      <c r="FR54" s="693"/>
      <c r="FS54" s="693"/>
      <c r="FT54" s="693"/>
      <c r="FU54" s="693"/>
    </row>
    <row r="55" spans="1:177" s="549" customFormat="1" ht="54" customHeight="1">
      <c r="A55" s="543">
        <v>3</v>
      </c>
      <c r="B55" s="519" t="s">
        <v>224</v>
      </c>
      <c r="C55" s="518" t="s">
        <v>468</v>
      </c>
      <c r="D55" s="519" t="s">
        <v>213</v>
      </c>
      <c r="E55" s="520"/>
      <c r="F55" s="544">
        <v>5</v>
      </c>
      <c r="G55" s="545"/>
      <c r="H55" s="545"/>
      <c r="I55" s="546"/>
      <c r="J55" s="547"/>
      <c r="K55" s="545"/>
      <c r="L55" s="545"/>
      <c r="M55" s="546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</row>
    <row r="56" spans="1:177" s="549" customFormat="1" ht="15.75" customHeight="1">
      <c r="A56" s="550"/>
      <c r="B56" s="504" t="s">
        <v>23</v>
      </c>
      <c r="C56" s="531" t="s">
        <v>95</v>
      </c>
      <c r="D56" s="526" t="s">
        <v>77</v>
      </c>
      <c r="E56" s="507">
        <v>1</v>
      </c>
      <c r="F56" s="461">
        <f>E56*F55</f>
        <v>5</v>
      </c>
      <c r="G56" s="507"/>
      <c r="H56" s="507"/>
      <c r="I56" s="461"/>
      <c r="J56" s="461">
        <f>I56*F56</f>
        <v>0</v>
      </c>
      <c r="K56" s="507"/>
      <c r="L56" s="507"/>
      <c r="M56" s="461">
        <f>J56</f>
        <v>0</v>
      </c>
      <c r="N56" s="548"/>
      <c r="O56" s="548"/>
      <c r="P56" s="548"/>
      <c r="Q56" s="548"/>
      <c r="R56" s="548"/>
      <c r="S56" s="548"/>
      <c r="T56" s="548"/>
      <c r="U56" s="548"/>
      <c r="V56" s="548"/>
      <c r="W56" s="548"/>
      <c r="X56" s="548"/>
      <c r="Y56" s="548"/>
      <c r="Z56" s="548"/>
      <c r="AA56" s="548"/>
    </row>
    <row r="57" spans="1:177" s="552" customFormat="1" ht="15" customHeight="1">
      <c r="A57" s="550"/>
      <c r="B57" s="504"/>
      <c r="C57" s="531" t="s">
        <v>18</v>
      </c>
      <c r="D57" s="526" t="s">
        <v>12</v>
      </c>
      <c r="E57" s="507">
        <v>3.7100000000000001E-2</v>
      </c>
      <c r="F57" s="461">
        <f>E57*F55</f>
        <v>0.1855</v>
      </c>
      <c r="G57" s="507"/>
      <c r="H57" s="507"/>
      <c r="I57" s="507"/>
      <c r="J57" s="507"/>
      <c r="K57" s="461"/>
      <c r="L57" s="507">
        <f>F57*K57</f>
        <v>0</v>
      </c>
      <c r="M57" s="461">
        <f>L57</f>
        <v>0</v>
      </c>
      <c r="N57" s="551"/>
    </row>
    <row r="58" spans="1:177" s="549" customFormat="1" ht="15" customHeight="1">
      <c r="A58" s="550"/>
      <c r="B58" s="510"/>
      <c r="C58" s="531" t="s">
        <v>263</v>
      </c>
      <c r="D58" s="526" t="s">
        <v>77</v>
      </c>
      <c r="E58" s="507">
        <v>1.03</v>
      </c>
      <c r="F58" s="461">
        <f>E58*F55</f>
        <v>5.15</v>
      </c>
      <c r="G58" s="461"/>
      <c r="H58" s="461">
        <f>G58*F58</f>
        <v>0</v>
      </c>
      <c r="I58" s="507"/>
      <c r="J58" s="507"/>
      <c r="K58" s="507"/>
      <c r="L58" s="507"/>
      <c r="M58" s="461">
        <f>H58</f>
        <v>0</v>
      </c>
      <c r="N58" s="548"/>
      <c r="O58" s="548"/>
      <c r="P58" s="548"/>
      <c r="Q58" s="548"/>
      <c r="R58" s="548"/>
      <c r="S58" s="548"/>
      <c r="T58" s="548"/>
      <c r="U58" s="548"/>
      <c r="V58" s="548"/>
      <c r="W58" s="548"/>
      <c r="X58" s="548"/>
      <c r="Y58" s="548"/>
      <c r="Z58" s="548"/>
      <c r="AA58" s="548"/>
    </row>
    <row r="59" spans="1:177" s="551" customFormat="1" ht="15.75" customHeight="1">
      <c r="A59" s="553"/>
      <c r="B59" s="511"/>
      <c r="C59" s="554" t="s">
        <v>17</v>
      </c>
      <c r="D59" s="538" t="s">
        <v>12</v>
      </c>
      <c r="E59" s="514">
        <v>1.44E-2</v>
      </c>
      <c r="F59" s="463">
        <f>E59*F55</f>
        <v>7.1999999999999995E-2</v>
      </c>
      <c r="G59" s="463"/>
      <c r="H59" s="463">
        <f>G59*F59</f>
        <v>0</v>
      </c>
      <c r="I59" s="514"/>
      <c r="J59" s="514"/>
      <c r="K59" s="514"/>
      <c r="L59" s="514"/>
      <c r="M59" s="463">
        <f>H59</f>
        <v>0</v>
      </c>
      <c r="N59" s="883"/>
      <c r="O59" s="555"/>
      <c r="P59" s="555"/>
      <c r="Q59" s="555"/>
      <c r="R59" s="555"/>
      <c r="S59" s="555"/>
      <c r="T59" s="555"/>
      <c r="U59" s="555"/>
      <c r="V59" s="555"/>
      <c r="W59" s="555"/>
      <c r="X59" s="555"/>
      <c r="Y59" s="555"/>
      <c r="Z59" s="555"/>
      <c r="AA59" s="555"/>
      <c r="AB59" s="555"/>
      <c r="AC59" s="555"/>
      <c r="AD59" s="555"/>
      <c r="AE59" s="555"/>
      <c r="AF59" s="555"/>
      <c r="AG59" s="555"/>
      <c r="AH59" s="555"/>
      <c r="AI59" s="555"/>
      <c r="AJ59" s="555"/>
      <c r="AK59" s="555"/>
      <c r="AL59" s="555"/>
      <c r="AM59" s="555"/>
      <c r="AN59" s="555"/>
      <c r="AO59" s="555"/>
      <c r="AP59" s="555"/>
      <c r="AQ59" s="555"/>
      <c r="AR59" s="555"/>
      <c r="AS59" s="555"/>
      <c r="AT59" s="555"/>
      <c r="AU59" s="555"/>
      <c r="AV59" s="555"/>
      <c r="AW59" s="555"/>
      <c r="AX59" s="555"/>
      <c r="AY59" s="555"/>
      <c r="AZ59" s="555"/>
      <c r="BA59" s="555"/>
      <c r="BB59" s="555"/>
      <c r="BC59" s="555"/>
      <c r="BD59" s="555"/>
      <c r="BE59" s="555"/>
      <c r="BF59" s="555"/>
      <c r="BG59" s="555"/>
      <c r="BH59" s="555"/>
      <c r="BI59" s="555"/>
      <c r="BJ59" s="555"/>
      <c r="BK59" s="555"/>
      <c r="BL59" s="555"/>
      <c r="BM59" s="555"/>
      <c r="BN59" s="555"/>
      <c r="BO59" s="555"/>
      <c r="BP59" s="555"/>
      <c r="BQ59" s="555"/>
      <c r="BR59" s="555"/>
      <c r="BS59" s="555"/>
      <c r="BT59" s="555"/>
      <c r="BU59" s="555"/>
      <c r="BV59" s="555"/>
      <c r="BW59" s="555"/>
      <c r="BX59" s="555"/>
      <c r="BY59" s="555"/>
      <c r="BZ59" s="555"/>
      <c r="CA59" s="555"/>
      <c r="CB59" s="555"/>
      <c r="CC59" s="555"/>
      <c r="CD59" s="555"/>
      <c r="CE59" s="555"/>
      <c r="CF59" s="555"/>
      <c r="CG59" s="555"/>
      <c r="CH59" s="555"/>
      <c r="CI59" s="555"/>
      <c r="CJ59" s="555"/>
      <c r="CK59" s="555"/>
      <c r="CL59" s="555"/>
      <c r="CM59" s="555"/>
      <c r="CN59" s="555"/>
      <c r="CO59" s="555"/>
      <c r="CP59" s="555"/>
      <c r="CQ59" s="555"/>
      <c r="CR59" s="555"/>
      <c r="CS59" s="555"/>
      <c r="CT59" s="555"/>
      <c r="CU59" s="555"/>
      <c r="CV59" s="555"/>
      <c r="CW59" s="555"/>
      <c r="CX59" s="555"/>
      <c r="CY59" s="555"/>
      <c r="CZ59" s="555"/>
      <c r="DA59" s="555"/>
      <c r="DB59" s="555"/>
      <c r="DC59" s="555"/>
      <c r="DD59" s="555"/>
      <c r="DE59" s="555"/>
      <c r="DF59" s="555"/>
      <c r="DG59" s="555"/>
      <c r="DH59" s="555"/>
      <c r="DI59" s="555"/>
      <c r="DJ59" s="555"/>
      <c r="DK59" s="555"/>
      <c r="DL59" s="555"/>
      <c r="DM59" s="555"/>
      <c r="DN59" s="555"/>
      <c r="DO59" s="555"/>
      <c r="DP59" s="555"/>
      <c r="DQ59" s="555"/>
      <c r="DR59" s="555"/>
      <c r="DS59" s="555"/>
      <c r="DT59" s="555"/>
      <c r="DU59" s="555"/>
      <c r="DV59" s="555"/>
      <c r="DW59" s="555"/>
      <c r="DX59" s="555"/>
      <c r="DY59" s="555"/>
      <c r="DZ59" s="555"/>
      <c r="EA59" s="555"/>
      <c r="EB59" s="555"/>
      <c r="EC59" s="555"/>
      <c r="ED59" s="555"/>
      <c r="EE59" s="555"/>
      <c r="EF59" s="555"/>
      <c r="EG59" s="555"/>
      <c r="EH59" s="555"/>
      <c r="EI59" s="555"/>
      <c r="EJ59" s="555"/>
      <c r="EK59" s="555"/>
      <c r="EL59" s="555"/>
      <c r="EM59" s="555"/>
      <c r="EN59" s="555"/>
      <c r="EO59" s="555"/>
      <c r="EP59" s="555"/>
      <c r="EQ59" s="555"/>
      <c r="ER59" s="555"/>
      <c r="ES59" s="555"/>
      <c r="ET59" s="555"/>
      <c r="EU59" s="555"/>
      <c r="EV59" s="555"/>
      <c r="EW59" s="555"/>
      <c r="EX59" s="555"/>
      <c r="EY59" s="555"/>
      <c r="EZ59" s="555"/>
      <c r="FA59" s="555"/>
      <c r="FB59" s="555"/>
      <c r="FC59" s="555"/>
      <c r="FD59" s="555"/>
      <c r="FE59" s="555"/>
      <c r="FF59" s="555"/>
      <c r="FG59" s="555"/>
      <c r="FH59" s="555"/>
      <c r="FI59" s="555"/>
      <c r="FJ59" s="555"/>
      <c r="FK59" s="555"/>
      <c r="FL59" s="555"/>
      <c r="FM59" s="555"/>
      <c r="FN59" s="555"/>
      <c r="FO59" s="555"/>
      <c r="FP59" s="555"/>
      <c r="FQ59" s="555"/>
      <c r="FR59" s="555"/>
      <c r="FS59" s="555"/>
      <c r="FT59" s="555"/>
      <c r="FU59" s="555"/>
    </row>
    <row r="60" spans="1:177" s="679" customFormat="1" ht="39" customHeight="1">
      <c r="A60" s="671">
        <v>18</v>
      </c>
      <c r="B60" s="672" t="s">
        <v>266</v>
      </c>
      <c r="C60" s="673" t="s">
        <v>267</v>
      </c>
      <c r="D60" s="672" t="s">
        <v>213</v>
      </c>
      <c r="E60" s="674"/>
      <c r="F60" s="675">
        <v>5</v>
      </c>
      <c r="G60" s="676"/>
      <c r="H60" s="676"/>
      <c r="I60" s="677"/>
      <c r="J60" s="678"/>
      <c r="K60" s="676"/>
      <c r="L60" s="676"/>
      <c r="M60" s="677"/>
      <c r="N60" s="549"/>
    </row>
    <row r="61" spans="1:177" s="679" customFormat="1" ht="20.25" customHeight="1">
      <c r="A61" s="680"/>
      <c r="B61" s="681"/>
      <c r="C61" s="682" t="s">
        <v>95</v>
      </c>
      <c r="D61" s="683" t="s">
        <v>77</v>
      </c>
      <c r="E61" s="669">
        <v>1</v>
      </c>
      <c r="F61" s="669">
        <f>E61*F60</f>
        <v>5</v>
      </c>
      <c r="G61" s="669"/>
      <c r="H61" s="669"/>
      <c r="I61" s="669"/>
      <c r="J61" s="669">
        <f>I61*F61</f>
        <v>0</v>
      </c>
      <c r="K61" s="669"/>
      <c r="L61" s="669"/>
      <c r="M61" s="669">
        <f>J61</f>
        <v>0</v>
      </c>
      <c r="N61" s="549"/>
    </row>
    <row r="62" spans="1:177" s="685" customFormat="1" ht="20.25" customHeight="1">
      <c r="A62" s="680"/>
      <c r="B62" s="681"/>
      <c r="C62" s="682" t="s">
        <v>18</v>
      </c>
      <c r="D62" s="683" t="s">
        <v>12</v>
      </c>
      <c r="E62" s="684">
        <v>0.122</v>
      </c>
      <c r="F62" s="669">
        <f>E62*F60</f>
        <v>0.61</v>
      </c>
      <c r="G62" s="669"/>
      <c r="H62" s="669"/>
      <c r="I62" s="669"/>
      <c r="J62" s="669"/>
      <c r="K62" s="669"/>
      <c r="L62" s="669">
        <f>F62*K62</f>
        <v>0</v>
      </c>
      <c r="M62" s="669">
        <f>L62</f>
        <v>0</v>
      </c>
      <c r="N62" s="552"/>
    </row>
    <row r="63" spans="1:177" s="679" customFormat="1" ht="45.75" customHeight="1">
      <c r="A63" s="680"/>
      <c r="B63" s="686"/>
      <c r="C63" s="682" t="s">
        <v>270</v>
      </c>
      <c r="D63" s="683" t="s">
        <v>77</v>
      </c>
      <c r="E63" s="684">
        <v>1.03</v>
      </c>
      <c r="F63" s="669">
        <f>E63*F60</f>
        <v>5.15</v>
      </c>
      <c r="G63" s="669"/>
      <c r="H63" s="669">
        <f>G63*F63</f>
        <v>0</v>
      </c>
      <c r="I63" s="669"/>
      <c r="J63" s="669"/>
      <c r="K63" s="669"/>
      <c r="L63" s="669"/>
      <c r="M63" s="669">
        <f>H63</f>
        <v>0</v>
      </c>
      <c r="N63" s="549"/>
    </row>
    <row r="64" spans="1:177" s="685" customFormat="1" ht="15.75" customHeight="1">
      <c r="A64" s="687"/>
      <c r="B64" s="688"/>
      <c r="C64" s="689" t="s">
        <v>17</v>
      </c>
      <c r="D64" s="690" t="s">
        <v>12</v>
      </c>
      <c r="E64" s="691">
        <v>8.2000000000000003E-2</v>
      </c>
      <c r="F64" s="692">
        <f>E64*F60</f>
        <v>0.41000000000000003</v>
      </c>
      <c r="G64" s="692"/>
      <c r="H64" s="692">
        <f>G64*F64</f>
        <v>0</v>
      </c>
      <c r="I64" s="692"/>
      <c r="J64" s="692"/>
      <c r="K64" s="692"/>
      <c r="L64" s="692"/>
      <c r="M64" s="692">
        <f>H64</f>
        <v>0</v>
      </c>
      <c r="N64" s="555"/>
      <c r="O64" s="693"/>
      <c r="P64" s="693"/>
      <c r="Q64" s="693"/>
      <c r="R64" s="693"/>
      <c r="S64" s="693"/>
      <c r="T64" s="693"/>
      <c r="U64" s="693"/>
      <c r="V64" s="693"/>
      <c r="W64" s="693"/>
      <c r="X64" s="693"/>
      <c r="Y64" s="693"/>
      <c r="Z64" s="693"/>
      <c r="AA64" s="693"/>
      <c r="AB64" s="693"/>
      <c r="AC64" s="693"/>
      <c r="AD64" s="693"/>
      <c r="AE64" s="693"/>
      <c r="AF64" s="693"/>
      <c r="AG64" s="693"/>
      <c r="AH64" s="693"/>
      <c r="AI64" s="693"/>
      <c r="AJ64" s="693"/>
      <c r="AK64" s="693"/>
      <c r="AL64" s="693"/>
      <c r="AM64" s="693"/>
      <c r="AN64" s="693"/>
      <c r="AO64" s="693"/>
      <c r="AP64" s="693"/>
      <c r="AQ64" s="693"/>
      <c r="AR64" s="693"/>
      <c r="AS64" s="693"/>
      <c r="AT64" s="693"/>
      <c r="AU64" s="693"/>
      <c r="AV64" s="693"/>
      <c r="AW64" s="693"/>
      <c r="AX64" s="693"/>
      <c r="AY64" s="693"/>
      <c r="AZ64" s="693"/>
      <c r="BA64" s="693"/>
      <c r="BB64" s="693"/>
      <c r="BC64" s="693"/>
      <c r="BD64" s="693"/>
      <c r="BE64" s="693"/>
      <c r="BF64" s="693"/>
      <c r="BG64" s="693"/>
      <c r="BH64" s="693"/>
      <c r="BI64" s="693"/>
      <c r="BJ64" s="693"/>
      <c r="BK64" s="693"/>
      <c r="BL64" s="693"/>
      <c r="BM64" s="693"/>
      <c r="BN64" s="693"/>
      <c r="BO64" s="693"/>
      <c r="BP64" s="693"/>
      <c r="BQ64" s="693"/>
      <c r="BR64" s="693"/>
      <c r="BS64" s="693"/>
      <c r="BT64" s="693"/>
      <c r="BU64" s="693"/>
      <c r="BV64" s="693"/>
      <c r="BW64" s="693"/>
      <c r="BX64" s="693"/>
      <c r="BY64" s="693"/>
      <c r="BZ64" s="693"/>
      <c r="CA64" s="693"/>
      <c r="CB64" s="693"/>
      <c r="CC64" s="693"/>
      <c r="CD64" s="693"/>
      <c r="CE64" s="693"/>
      <c r="CF64" s="693"/>
      <c r="CG64" s="693"/>
      <c r="CH64" s="693"/>
      <c r="CI64" s="693"/>
      <c r="CJ64" s="693"/>
      <c r="CK64" s="693"/>
      <c r="CL64" s="693"/>
      <c r="CM64" s="693"/>
      <c r="CN64" s="693"/>
      <c r="CO64" s="693"/>
      <c r="CP64" s="693"/>
      <c r="CQ64" s="693"/>
      <c r="CR64" s="693"/>
      <c r="CS64" s="693"/>
      <c r="CT64" s="693"/>
      <c r="CU64" s="693"/>
      <c r="CV64" s="693"/>
      <c r="CW64" s="693"/>
      <c r="CX64" s="693"/>
      <c r="CY64" s="693"/>
      <c r="CZ64" s="693"/>
      <c r="DA64" s="693"/>
      <c r="DB64" s="693"/>
      <c r="DC64" s="693"/>
      <c r="DD64" s="693"/>
      <c r="DE64" s="693"/>
      <c r="DF64" s="693"/>
      <c r="DG64" s="693"/>
      <c r="DH64" s="693"/>
      <c r="DI64" s="693"/>
      <c r="DJ64" s="693"/>
      <c r="DK64" s="693"/>
      <c r="DL64" s="693"/>
      <c r="DM64" s="693"/>
      <c r="DN64" s="693"/>
      <c r="DO64" s="693"/>
      <c r="DP64" s="693"/>
      <c r="DQ64" s="693"/>
      <c r="DR64" s="693"/>
      <c r="DS64" s="693"/>
      <c r="DT64" s="693"/>
      <c r="DU64" s="693"/>
      <c r="DV64" s="693"/>
      <c r="DW64" s="693"/>
      <c r="DX64" s="693"/>
      <c r="DY64" s="693"/>
      <c r="DZ64" s="693"/>
      <c r="EA64" s="693"/>
      <c r="EB64" s="693"/>
      <c r="EC64" s="693"/>
      <c r="ED64" s="693"/>
      <c r="EE64" s="693"/>
      <c r="EF64" s="693"/>
      <c r="EG64" s="693"/>
      <c r="EH64" s="693"/>
      <c r="EI64" s="693"/>
      <c r="EJ64" s="693"/>
      <c r="EK64" s="693"/>
      <c r="EL64" s="693"/>
      <c r="EM64" s="693"/>
      <c r="EN64" s="693"/>
      <c r="EO64" s="693"/>
      <c r="EP64" s="693"/>
      <c r="EQ64" s="693"/>
      <c r="ER64" s="693"/>
      <c r="ES64" s="693"/>
      <c r="ET64" s="693"/>
      <c r="EU64" s="693"/>
      <c r="EV64" s="693"/>
      <c r="EW64" s="693"/>
      <c r="EX64" s="693"/>
      <c r="EY64" s="693"/>
      <c r="EZ64" s="693"/>
      <c r="FA64" s="693"/>
      <c r="FB64" s="693"/>
      <c r="FC64" s="693"/>
      <c r="FD64" s="693"/>
      <c r="FE64" s="693"/>
      <c r="FF64" s="693"/>
      <c r="FG64" s="693"/>
      <c r="FH64" s="693"/>
      <c r="FI64" s="693"/>
      <c r="FJ64" s="693"/>
      <c r="FK64" s="693"/>
      <c r="FL64" s="693"/>
      <c r="FM64" s="693"/>
      <c r="FN64" s="693"/>
      <c r="FO64" s="693"/>
      <c r="FP64" s="693"/>
      <c r="FQ64" s="693"/>
      <c r="FR64" s="693"/>
      <c r="FS64" s="693"/>
      <c r="FT64" s="693"/>
      <c r="FU64" s="693"/>
    </row>
    <row r="65" spans="1:24" s="523" customFormat="1" ht="83.25" customHeight="1">
      <c r="A65" s="517">
        <v>12</v>
      </c>
      <c r="B65" s="500" t="s">
        <v>212</v>
      </c>
      <c r="C65" s="539" t="s">
        <v>264</v>
      </c>
      <c r="D65" s="540" t="s">
        <v>82</v>
      </c>
      <c r="E65" s="520"/>
      <c r="F65" s="521">
        <v>3</v>
      </c>
      <c r="G65" s="522"/>
      <c r="H65" s="522"/>
      <c r="I65" s="522"/>
      <c r="J65" s="522"/>
      <c r="K65" s="522"/>
      <c r="L65" s="522"/>
      <c r="M65" s="522"/>
    </row>
    <row r="66" spans="1:24" s="453" customFormat="1" ht="18.75" customHeight="1">
      <c r="A66" s="524"/>
      <c r="B66" s="504" t="s">
        <v>23</v>
      </c>
      <c r="C66" s="505" t="s">
        <v>130</v>
      </c>
      <c r="D66" s="506" t="s">
        <v>82</v>
      </c>
      <c r="E66" s="507">
        <v>1</v>
      </c>
      <c r="F66" s="507">
        <f>F65*E66</f>
        <v>3</v>
      </c>
      <c r="G66" s="508"/>
      <c r="H66" s="461"/>
      <c r="I66" s="461"/>
      <c r="J66" s="461">
        <f>F66*I66</f>
        <v>0</v>
      </c>
      <c r="K66" s="508"/>
      <c r="L66" s="461"/>
      <c r="M66" s="461">
        <f>H66+J66+L66</f>
        <v>0</v>
      </c>
      <c r="N66" s="452"/>
    </row>
    <row r="67" spans="1:24" s="453" customFormat="1" ht="17.25" customHeight="1">
      <c r="A67" s="524"/>
      <c r="B67" s="504"/>
      <c r="C67" s="525" t="s">
        <v>18</v>
      </c>
      <c r="D67" s="506" t="s">
        <v>12</v>
      </c>
      <c r="E67" s="507">
        <v>1.1299999999999999E-2</v>
      </c>
      <c r="F67" s="461">
        <f>F65*E67</f>
        <v>3.39E-2</v>
      </c>
      <c r="G67" s="508"/>
      <c r="H67" s="461"/>
      <c r="I67" s="508"/>
      <c r="J67" s="461"/>
      <c r="K67" s="461"/>
      <c r="L67" s="461">
        <f>F67*K67</f>
        <v>0</v>
      </c>
      <c r="M67" s="461">
        <f>H67+J67+L67</f>
        <v>0</v>
      </c>
      <c r="N67" s="452"/>
    </row>
    <row r="68" spans="1:24" s="523" customFormat="1" ht="44.25" customHeight="1">
      <c r="A68" s="524"/>
      <c r="B68" s="541"/>
      <c r="C68" s="531" t="s">
        <v>265</v>
      </c>
      <c r="D68" s="532" t="s">
        <v>82</v>
      </c>
      <c r="E68" s="533">
        <v>1</v>
      </c>
      <c r="F68" s="527">
        <f>E68*F65</f>
        <v>3</v>
      </c>
      <c r="G68" s="528"/>
      <c r="H68" s="528">
        <f>F68*G68</f>
        <v>0</v>
      </c>
      <c r="I68" s="528"/>
      <c r="J68" s="528"/>
      <c r="K68" s="528"/>
      <c r="L68" s="528"/>
      <c r="M68" s="528">
        <f>H68</f>
        <v>0</v>
      </c>
    </row>
    <row r="69" spans="1:24" s="523" customFormat="1" ht="16.5" customHeight="1">
      <c r="A69" s="534"/>
      <c r="B69" s="511"/>
      <c r="C69" s="535" t="s">
        <v>32</v>
      </c>
      <c r="D69" s="538" t="s">
        <v>12</v>
      </c>
      <c r="E69" s="542">
        <v>9.3700000000000006E-2</v>
      </c>
      <c r="F69" s="536">
        <f>E69*F65</f>
        <v>0.28110000000000002</v>
      </c>
      <c r="G69" s="537"/>
      <c r="H69" s="537">
        <f>F69*G69</f>
        <v>0</v>
      </c>
      <c r="I69" s="537"/>
      <c r="J69" s="537"/>
      <c r="K69" s="537"/>
      <c r="L69" s="537"/>
      <c r="M69" s="537">
        <f>H69</f>
        <v>0</v>
      </c>
    </row>
    <row r="70" spans="1:24" s="459" customFormat="1" ht="23.25" customHeight="1">
      <c r="A70" s="400"/>
      <c r="B70" s="606"/>
      <c r="C70" s="607" t="s">
        <v>181</v>
      </c>
      <c r="D70" s="464"/>
      <c r="E70" s="464"/>
      <c r="F70" s="464"/>
      <c r="G70" s="464"/>
      <c r="H70" s="608">
        <f>SUM(H45:H69)</f>
        <v>0</v>
      </c>
      <c r="I70" s="609"/>
      <c r="J70" s="608">
        <f>SUM(J45:J69)</f>
        <v>0</v>
      </c>
      <c r="K70" s="609"/>
      <c r="L70" s="465">
        <f>SUM(L45:L69)</f>
        <v>0</v>
      </c>
      <c r="M70" s="465">
        <f>SUM(M45:M69)</f>
        <v>0</v>
      </c>
      <c r="N70" s="458"/>
      <c r="O70" s="458"/>
      <c r="P70" s="458"/>
      <c r="Q70" s="458"/>
      <c r="R70" s="458"/>
      <c r="S70" s="458"/>
      <c r="T70" s="458"/>
      <c r="U70" s="458"/>
      <c r="V70" s="458"/>
      <c r="W70" s="458"/>
    </row>
    <row r="71" spans="1:24" s="499" customFormat="1" ht="27.75" customHeight="1">
      <c r="A71" s="610"/>
      <c r="B71" s="610"/>
      <c r="C71" s="613" t="s">
        <v>215</v>
      </c>
      <c r="D71" s="610"/>
      <c r="E71" s="612"/>
      <c r="F71" s="612"/>
      <c r="G71" s="612"/>
      <c r="H71" s="612"/>
      <c r="I71" s="612"/>
      <c r="J71" s="612"/>
      <c r="K71" s="612"/>
      <c r="L71" s="612"/>
      <c r="M71" s="612"/>
      <c r="N71" s="496"/>
      <c r="O71" s="497"/>
      <c r="P71" s="497"/>
      <c r="Q71" s="498"/>
      <c r="R71" s="498"/>
      <c r="S71" s="498"/>
      <c r="T71" s="498"/>
      <c r="U71" s="498"/>
      <c r="V71" s="498"/>
      <c r="W71" s="498"/>
      <c r="X71" s="498"/>
    </row>
    <row r="72" spans="1:24" s="523" customFormat="1" ht="25.5" customHeight="1">
      <c r="A72" s="517">
        <v>1</v>
      </c>
      <c r="B72" s="560" t="s">
        <v>216</v>
      </c>
      <c r="C72" s="565" t="s">
        <v>217</v>
      </c>
      <c r="D72" s="561" t="s">
        <v>82</v>
      </c>
      <c r="E72" s="562"/>
      <c r="F72" s="563">
        <v>1</v>
      </c>
      <c r="G72" s="564"/>
      <c r="H72" s="564"/>
      <c r="I72" s="564"/>
      <c r="J72" s="564"/>
      <c r="K72" s="564"/>
      <c r="L72" s="564"/>
      <c r="M72" s="564"/>
    </row>
    <row r="73" spans="1:24" s="523" customFormat="1" ht="15" customHeight="1">
      <c r="A73" s="524"/>
      <c r="B73" s="460" t="s">
        <v>23</v>
      </c>
      <c r="C73" s="566" t="s">
        <v>218</v>
      </c>
      <c r="D73" s="567">
        <v>1</v>
      </c>
      <c r="E73" s="365">
        <v>1</v>
      </c>
      <c r="F73" s="570">
        <f>E73*F72</f>
        <v>1</v>
      </c>
      <c r="G73" s="569"/>
      <c r="H73" s="570"/>
      <c r="I73" s="571"/>
      <c r="J73" s="570">
        <f>I73*F73</f>
        <v>0</v>
      </c>
      <c r="K73" s="568"/>
      <c r="L73" s="570"/>
      <c r="M73" s="570">
        <f>J73</f>
        <v>0</v>
      </c>
    </row>
    <row r="74" spans="1:24" s="523" customFormat="1" ht="16.5" customHeight="1">
      <c r="A74" s="524"/>
      <c r="B74" s="460"/>
      <c r="C74" s="566" t="s">
        <v>18</v>
      </c>
      <c r="D74" s="567" t="s">
        <v>12</v>
      </c>
      <c r="E74" s="365">
        <v>1.69</v>
      </c>
      <c r="F74" s="568">
        <f>E74*F72</f>
        <v>1.69</v>
      </c>
      <c r="G74" s="569"/>
      <c r="H74" s="570"/>
      <c r="I74" s="572"/>
      <c r="J74" s="570"/>
      <c r="K74" s="570"/>
      <c r="L74" s="570">
        <f>K74*F74</f>
        <v>0</v>
      </c>
      <c r="M74" s="570">
        <f>L74</f>
        <v>0</v>
      </c>
    </row>
    <row r="75" spans="1:24" s="523" customFormat="1" ht="17.25" customHeight="1">
      <c r="A75" s="524"/>
      <c r="B75" s="573"/>
      <c r="C75" s="574" t="s">
        <v>475</v>
      </c>
      <c r="D75" s="567" t="s">
        <v>82</v>
      </c>
      <c r="E75" s="575" t="s">
        <v>35</v>
      </c>
      <c r="F75" s="568">
        <v>1</v>
      </c>
      <c r="G75" s="570"/>
      <c r="H75" s="570">
        <f t="shared" ref="H75" si="0">G75*F75</f>
        <v>0</v>
      </c>
      <c r="I75" s="572"/>
      <c r="J75" s="570"/>
      <c r="K75" s="568"/>
      <c r="L75" s="570"/>
      <c r="M75" s="570">
        <f t="shared" ref="M75" si="1">H75</f>
        <v>0</v>
      </c>
    </row>
    <row r="76" spans="1:24" s="523" customFormat="1" ht="39" customHeight="1">
      <c r="A76" s="517">
        <v>2</v>
      </c>
      <c r="B76" s="560" t="s">
        <v>219</v>
      </c>
      <c r="C76" s="565" t="s">
        <v>220</v>
      </c>
      <c r="D76" s="561" t="s">
        <v>82</v>
      </c>
      <c r="E76" s="562"/>
      <c r="F76" s="563">
        <f>F78+F80</f>
        <v>3</v>
      </c>
      <c r="G76" s="564"/>
      <c r="H76" s="564"/>
      <c r="I76" s="564"/>
      <c r="J76" s="564"/>
      <c r="K76" s="564"/>
      <c r="L76" s="564"/>
      <c r="M76" s="564"/>
    </row>
    <row r="77" spans="1:24" s="523" customFormat="1" ht="18" customHeight="1">
      <c r="A77" s="524"/>
      <c r="B77" s="460" t="s">
        <v>23</v>
      </c>
      <c r="C77" s="566" t="s">
        <v>94</v>
      </c>
      <c r="D77" s="567" t="s">
        <v>82</v>
      </c>
      <c r="E77" s="383">
        <v>1</v>
      </c>
      <c r="F77" s="570">
        <f>E77*F76</f>
        <v>3</v>
      </c>
      <c r="G77" s="569"/>
      <c r="H77" s="570"/>
      <c r="I77" s="571"/>
      <c r="J77" s="570">
        <f>I77*F77</f>
        <v>0</v>
      </c>
      <c r="K77" s="568"/>
      <c r="L77" s="570"/>
      <c r="M77" s="570">
        <f>J77</f>
        <v>0</v>
      </c>
    </row>
    <row r="78" spans="1:24" s="523" customFormat="1" ht="16.5" customHeight="1">
      <c r="A78" s="524"/>
      <c r="B78" s="583"/>
      <c r="C78" s="584" t="s">
        <v>272</v>
      </c>
      <c r="D78" s="567" t="s">
        <v>82</v>
      </c>
      <c r="E78" s="575" t="s">
        <v>35</v>
      </c>
      <c r="F78" s="568">
        <v>1</v>
      </c>
      <c r="G78" s="570"/>
      <c r="H78" s="570">
        <f t="shared" ref="H78" si="2">G78*F78</f>
        <v>0</v>
      </c>
      <c r="I78" s="572"/>
      <c r="J78" s="570"/>
      <c r="K78" s="568"/>
      <c r="L78" s="570"/>
      <c r="M78" s="570">
        <f t="shared" ref="M78" si="3">H78</f>
        <v>0</v>
      </c>
    </row>
    <row r="79" spans="1:24" s="523" customFormat="1" ht="16.5" customHeight="1">
      <c r="A79" s="524"/>
      <c r="B79" s="583"/>
      <c r="C79" s="584" t="s">
        <v>271</v>
      </c>
      <c r="D79" s="567" t="s">
        <v>82</v>
      </c>
      <c r="E79" s="575" t="s">
        <v>35</v>
      </c>
      <c r="F79" s="568">
        <v>1</v>
      </c>
      <c r="G79" s="570"/>
      <c r="H79" s="570">
        <f t="shared" ref="H79" si="4">G79*F79</f>
        <v>0</v>
      </c>
      <c r="I79" s="572"/>
      <c r="J79" s="570"/>
      <c r="K79" s="568"/>
      <c r="L79" s="570"/>
      <c r="M79" s="570">
        <f t="shared" ref="M79" si="5">H79</f>
        <v>0</v>
      </c>
    </row>
    <row r="80" spans="1:24" s="523" customFormat="1" ht="15.75" customHeight="1">
      <c r="A80" s="524"/>
      <c r="B80" s="583"/>
      <c r="C80" s="574" t="s">
        <v>474</v>
      </c>
      <c r="D80" s="567" t="s">
        <v>82</v>
      </c>
      <c r="E80" s="575" t="s">
        <v>35</v>
      </c>
      <c r="F80" s="568">
        <v>2</v>
      </c>
      <c r="G80" s="570"/>
      <c r="H80" s="570">
        <f t="shared" ref="H80:H81" si="6">G80*F80</f>
        <v>0</v>
      </c>
      <c r="I80" s="572"/>
      <c r="J80" s="570"/>
      <c r="K80" s="568"/>
      <c r="L80" s="570"/>
      <c r="M80" s="570">
        <f t="shared" ref="M80:M81" si="7">H80</f>
        <v>0</v>
      </c>
    </row>
    <row r="81" spans="1:177" s="523" customFormat="1" ht="15" customHeight="1">
      <c r="A81" s="534"/>
      <c r="B81" s="576"/>
      <c r="C81" s="577" t="s">
        <v>32</v>
      </c>
      <c r="D81" s="578" t="s">
        <v>12</v>
      </c>
      <c r="E81" s="462">
        <v>0.12</v>
      </c>
      <c r="F81" s="579">
        <f>E81*F76</f>
        <v>0.36</v>
      </c>
      <c r="G81" s="580"/>
      <c r="H81" s="580">
        <f t="shared" si="6"/>
        <v>0</v>
      </c>
      <c r="I81" s="581"/>
      <c r="J81" s="580"/>
      <c r="K81" s="579"/>
      <c r="L81" s="580"/>
      <c r="M81" s="582">
        <f t="shared" si="7"/>
        <v>0</v>
      </c>
    </row>
    <row r="82" spans="1:177" s="459" customFormat="1" ht="25.5" customHeight="1">
      <c r="A82" s="614"/>
      <c r="B82" s="401"/>
      <c r="C82" s="607" t="s">
        <v>198</v>
      </c>
      <c r="D82" s="404"/>
      <c r="E82" s="404"/>
      <c r="F82" s="464"/>
      <c r="G82" s="404"/>
      <c r="H82" s="465">
        <f>SUM(H72:H81)</f>
        <v>0</v>
      </c>
      <c r="I82" s="466"/>
      <c r="J82" s="608">
        <f>SUM(J72:J81)</f>
        <v>0</v>
      </c>
      <c r="K82" s="466"/>
      <c r="L82" s="465">
        <f>SUM(L72:L81)</f>
        <v>0</v>
      </c>
      <c r="M82" s="465">
        <f>SUM(M72:M81)</f>
        <v>0</v>
      </c>
      <c r="N82" s="458"/>
      <c r="O82" s="458"/>
      <c r="P82" s="458"/>
      <c r="Q82" s="458"/>
      <c r="R82" s="458"/>
      <c r="S82" s="458"/>
      <c r="T82" s="458"/>
    </row>
    <row r="83" spans="1:177" s="499" customFormat="1" ht="33" customHeight="1">
      <c r="A83" s="610"/>
      <c r="B83" s="610"/>
      <c r="C83" s="611" t="s">
        <v>480</v>
      </c>
      <c r="D83" s="610"/>
      <c r="E83" s="612"/>
      <c r="F83" s="612"/>
      <c r="G83" s="612"/>
      <c r="H83" s="612"/>
      <c r="I83" s="612"/>
      <c r="J83" s="612"/>
      <c r="K83" s="612"/>
      <c r="L83" s="612"/>
      <c r="M83" s="612"/>
      <c r="N83" s="496"/>
      <c r="O83" s="497"/>
      <c r="P83" s="497"/>
      <c r="Q83" s="498"/>
      <c r="R83" s="498"/>
      <c r="S83" s="498"/>
      <c r="T83" s="498"/>
      <c r="U83" s="498"/>
      <c r="V83" s="498"/>
      <c r="W83" s="498"/>
    </row>
    <row r="84" spans="1:177" s="549" customFormat="1" ht="54" customHeight="1">
      <c r="A84" s="543">
        <v>1</v>
      </c>
      <c r="B84" s="519" t="s">
        <v>224</v>
      </c>
      <c r="C84" s="518" t="s">
        <v>477</v>
      </c>
      <c r="D84" s="519" t="s">
        <v>213</v>
      </c>
      <c r="E84" s="520"/>
      <c r="F84" s="544">
        <v>15</v>
      </c>
      <c r="G84" s="545"/>
      <c r="H84" s="545"/>
      <c r="I84" s="546"/>
      <c r="J84" s="547"/>
      <c r="K84" s="545"/>
      <c r="L84" s="545"/>
      <c r="M84" s="546"/>
      <c r="N84" s="548"/>
      <c r="O84" s="548"/>
      <c r="P84" s="548"/>
      <c r="Q84" s="548"/>
      <c r="R84" s="548"/>
      <c r="S84" s="548"/>
      <c r="T84" s="548"/>
      <c r="U84" s="548"/>
      <c r="V84" s="548"/>
      <c r="W84" s="548"/>
      <c r="X84" s="548"/>
      <c r="Y84" s="548"/>
      <c r="Z84" s="548"/>
      <c r="AA84" s="548"/>
    </row>
    <row r="85" spans="1:177" s="549" customFormat="1" ht="15.75" customHeight="1">
      <c r="A85" s="550"/>
      <c r="B85" s="504" t="s">
        <v>23</v>
      </c>
      <c r="C85" s="531" t="s">
        <v>95</v>
      </c>
      <c r="D85" s="526" t="s">
        <v>77</v>
      </c>
      <c r="E85" s="507">
        <v>1</v>
      </c>
      <c r="F85" s="461">
        <f>E85*F84</f>
        <v>15</v>
      </c>
      <c r="G85" s="507"/>
      <c r="H85" s="507"/>
      <c r="I85" s="461"/>
      <c r="J85" s="461">
        <f>I85*F85</f>
        <v>0</v>
      </c>
      <c r="K85" s="507"/>
      <c r="L85" s="507"/>
      <c r="M85" s="461">
        <f>J85</f>
        <v>0</v>
      </c>
      <c r="N85" s="548"/>
      <c r="O85" s="548"/>
      <c r="P85" s="548"/>
      <c r="Q85" s="548"/>
      <c r="R85" s="548"/>
      <c r="S85" s="548"/>
      <c r="T85" s="548"/>
      <c r="U85" s="548"/>
      <c r="V85" s="548"/>
      <c r="W85" s="548"/>
      <c r="X85" s="548"/>
      <c r="Y85" s="548"/>
      <c r="Z85" s="548"/>
      <c r="AA85" s="548"/>
    </row>
    <row r="86" spans="1:177" s="552" customFormat="1" ht="15" customHeight="1">
      <c r="A86" s="550"/>
      <c r="B86" s="504"/>
      <c r="C86" s="531" t="s">
        <v>18</v>
      </c>
      <c r="D86" s="526" t="s">
        <v>12</v>
      </c>
      <c r="E86" s="507">
        <v>3.7100000000000001E-2</v>
      </c>
      <c r="F86" s="461">
        <f>E86*F84</f>
        <v>0.55649999999999999</v>
      </c>
      <c r="G86" s="507"/>
      <c r="H86" s="507"/>
      <c r="I86" s="507"/>
      <c r="J86" s="507"/>
      <c r="K86" s="461"/>
      <c r="L86" s="507">
        <f>F86*K86</f>
        <v>0</v>
      </c>
      <c r="M86" s="461">
        <f>L86</f>
        <v>0</v>
      </c>
      <c r="N86" s="551"/>
    </row>
    <row r="87" spans="1:177" s="549" customFormat="1" ht="15" customHeight="1">
      <c r="A87" s="550"/>
      <c r="B87" s="510"/>
      <c r="C87" s="531" t="s">
        <v>263</v>
      </c>
      <c r="D87" s="526" t="s">
        <v>77</v>
      </c>
      <c r="E87" s="507">
        <v>1.03</v>
      </c>
      <c r="F87" s="461">
        <f>E87*F84</f>
        <v>15.450000000000001</v>
      </c>
      <c r="G87" s="461"/>
      <c r="H87" s="461">
        <f>G87*F87</f>
        <v>0</v>
      </c>
      <c r="I87" s="507"/>
      <c r="J87" s="507"/>
      <c r="K87" s="507"/>
      <c r="L87" s="507"/>
      <c r="M87" s="461">
        <f>H87</f>
        <v>0</v>
      </c>
      <c r="N87" s="548"/>
      <c r="O87" s="548"/>
      <c r="P87" s="548"/>
      <c r="Q87" s="548"/>
      <c r="R87" s="548"/>
      <c r="S87" s="548"/>
      <c r="T87" s="548"/>
      <c r="U87" s="548"/>
      <c r="V87" s="548"/>
      <c r="W87" s="548"/>
      <c r="X87" s="548"/>
      <c r="Y87" s="548"/>
      <c r="Z87" s="548"/>
      <c r="AA87" s="548"/>
    </row>
    <row r="88" spans="1:177" s="551" customFormat="1" ht="15.75" customHeight="1">
      <c r="A88" s="553"/>
      <c r="B88" s="511"/>
      <c r="C88" s="554" t="s">
        <v>17</v>
      </c>
      <c r="D88" s="538" t="s">
        <v>12</v>
      </c>
      <c r="E88" s="514">
        <v>1.44E-2</v>
      </c>
      <c r="F88" s="463">
        <f>E88*F84</f>
        <v>0.216</v>
      </c>
      <c r="G88" s="463"/>
      <c r="H88" s="463">
        <f>G88*F88</f>
        <v>0</v>
      </c>
      <c r="I88" s="514"/>
      <c r="J88" s="514"/>
      <c r="K88" s="514"/>
      <c r="L88" s="514"/>
      <c r="M88" s="463">
        <f>H88</f>
        <v>0</v>
      </c>
      <c r="N88" s="883"/>
      <c r="O88" s="555"/>
      <c r="P88" s="555"/>
      <c r="Q88" s="555"/>
      <c r="R88" s="555"/>
      <c r="S88" s="555"/>
      <c r="T88" s="555"/>
      <c r="U88" s="555"/>
      <c r="V88" s="555"/>
      <c r="W88" s="555"/>
      <c r="X88" s="555"/>
      <c r="Y88" s="555"/>
      <c r="Z88" s="555"/>
      <c r="AA88" s="555"/>
      <c r="AB88" s="555"/>
      <c r="AC88" s="555"/>
      <c r="AD88" s="555"/>
      <c r="AE88" s="555"/>
      <c r="AF88" s="555"/>
      <c r="AG88" s="555"/>
      <c r="AH88" s="555"/>
      <c r="AI88" s="555"/>
      <c r="AJ88" s="555"/>
      <c r="AK88" s="555"/>
      <c r="AL88" s="555"/>
      <c r="AM88" s="555"/>
      <c r="AN88" s="555"/>
      <c r="AO88" s="555"/>
      <c r="AP88" s="555"/>
      <c r="AQ88" s="555"/>
      <c r="AR88" s="555"/>
      <c r="AS88" s="555"/>
      <c r="AT88" s="555"/>
      <c r="AU88" s="555"/>
      <c r="AV88" s="555"/>
      <c r="AW88" s="555"/>
      <c r="AX88" s="555"/>
      <c r="AY88" s="555"/>
      <c r="AZ88" s="555"/>
      <c r="BA88" s="555"/>
      <c r="BB88" s="555"/>
      <c r="BC88" s="555"/>
      <c r="BD88" s="555"/>
      <c r="BE88" s="555"/>
      <c r="BF88" s="555"/>
      <c r="BG88" s="555"/>
      <c r="BH88" s="555"/>
      <c r="BI88" s="555"/>
      <c r="BJ88" s="555"/>
      <c r="BK88" s="555"/>
      <c r="BL88" s="555"/>
      <c r="BM88" s="555"/>
      <c r="BN88" s="555"/>
      <c r="BO88" s="555"/>
      <c r="BP88" s="555"/>
      <c r="BQ88" s="555"/>
      <c r="BR88" s="555"/>
      <c r="BS88" s="555"/>
      <c r="BT88" s="555"/>
      <c r="BU88" s="555"/>
      <c r="BV88" s="555"/>
      <c r="BW88" s="555"/>
      <c r="BX88" s="555"/>
      <c r="BY88" s="555"/>
      <c r="BZ88" s="555"/>
      <c r="CA88" s="555"/>
      <c r="CB88" s="555"/>
      <c r="CC88" s="555"/>
      <c r="CD88" s="555"/>
      <c r="CE88" s="555"/>
      <c r="CF88" s="555"/>
      <c r="CG88" s="555"/>
      <c r="CH88" s="555"/>
      <c r="CI88" s="555"/>
      <c r="CJ88" s="555"/>
      <c r="CK88" s="555"/>
      <c r="CL88" s="555"/>
      <c r="CM88" s="555"/>
      <c r="CN88" s="555"/>
      <c r="CO88" s="555"/>
      <c r="CP88" s="555"/>
      <c r="CQ88" s="555"/>
      <c r="CR88" s="555"/>
      <c r="CS88" s="555"/>
      <c r="CT88" s="555"/>
      <c r="CU88" s="555"/>
      <c r="CV88" s="555"/>
      <c r="CW88" s="555"/>
      <c r="CX88" s="555"/>
      <c r="CY88" s="555"/>
      <c r="CZ88" s="555"/>
      <c r="DA88" s="555"/>
      <c r="DB88" s="555"/>
      <c r="DC88" s="555"/>
      <c r="DD88" s="555"/>
      <c r="DE88" s="555"/>
      <c r="DF88" s="555"/>
      <c r="DG88" s="555"/>
      <c r="DH88" s="555"/>
      <c r="DI88" s="555"/>
      <c r="DJ88" s="555"/>
      <c r="DK88" s="555"/>
      <c r="DL88" s="555"/>
      <c r="DM88" s="555"/>
      <c r="DN88" s="555"/>
      <c r="DO88" s="555"/>
      <c r="DP88" s="555"/>
      <c r="DQ88" s="555"/>
      <c r="DR88" s="555"/>
      <c r="DS88" s="555"/>
      <c r="DT88" s="555"/>
      <c r="DU88" s="555"/>
      <c r="DV88" s="555"/>
      <c r="DW88" s="555"/>
      <c r="DX88" s="555"/>
      <c r="DY88" s="555"/>
      <c r="DZ88" s="555"/>
      <c r="EA88" s="555"/>
      <c r="EB88" s="555"/>
      <c r="EC88" s="555"/>
      <c r="ED88" s="555"/>
      <c r="EE88" s="555"/>
      <c r="EF88" s="555"/>
      <c r="EG88" s="555"/>
      <c r="EH88" s="555"/>
      <c r="EI88" s="555"/>
      <c r="EJ88" s="555"/>
      <c r="EK88" s="555"/>
      <c r="EL88" s="555"/>
      <c r="EM88" s="555"/>
      <c r="EN88" s="555"/>
      <c r="EO88" s="555"/>
      <c r="EP88" s="555"/>
      <c r="EQ88" s="555"/>
      <c r="ER88" s="555"/>
      <c r="ES88" s="555"/>
      <c r="ET88" s="555"/>
      <c r="EU88" s="555"/>
      <c r="EV88" s="555"/>
      <c r="EW88" s="555"/>
      <c r="EX88" s="555"/>
      <c r="EY88" s="555"/>
      <c r="EZ88" s="555"/>
      <c r="FA88" s="555"/>
      <c r="FB88" s="555"/>
      <c r="FC88" s="555"/>
      <c r="FD88" s="555"/>
      <c r="FE88" s="555"/>
      <c r="FF88" s="555"/>
      <c r="FG88" s="555"/>
      <c r="FH88" s="555"/>
      <c r="FI88" s="555"/>
      <c r="FJ88" s="555"/>
      <c r="FK88" s="555"/>
      <c r="FL88" s="555"/>
      <c r="FM88" s="555"/>
      <c r="FN88" s="555"/>
      <c r="FO88" s="555"/>
      <c r="FP88" s="555"/>
      <c r="FQ88" s="555"/>
      <c r="FR88" s="555"/>
      <c r="FS88" s="555"/>
      <c r="FT88" s="555"/>
      <c r="FU88" s="555"/>
    </row>
    <row r="89" spans="1:177" s="679" customFormat="1" ht="46.5" customHeight="1">
      <c r="A89" s="671">
        <v>2</v>
      </c>
      <c r="B89" s="672" t="s">
        <v>266</v>
      </c>
      <c r="C89" s="673" t="s">
        <v>478</v>
      </c>
      <c r="D89" s="672" t="s">
        <v>213</v>
      </c>
      <c r="E89" s="674"/>
      <c r="F89" s="675">
        <v>15</v>
      </c>
      <c r="G89" s="676"/>
      <c r="H89" s="676"/>
      <c r="I89" s="677"/>
      <c r="J89" s="678"/>
      <c r="K89" s="676"/>
      <c r="L89" s="676"/>
      <c r="M89" s="677"/>
      <c r="N89" s="549"/>
    </row>
    <row r="90" spans="1:177" s="679" customFormat="1" ht="20.25" customHeight="1">
      <c r="A90" s="680"/>
      <c r="B90" s="681"/>
      <c r="C90" s="682" t="s">
        <v>95</v>
      </c>
      <c r="D90" s="683" t="s">
        <v>77</v>
      </c>
      <c r="E90" s="669">
        <v>1</v>
      </c>
      <c r="F90" s="669">
        <f>E90*F89</f>
        <v>15</v>
      </c>
      <c r="G90" s="669"/>
      <c r="H90" s="669"/>
      <c r="I90" s="669"/>
      <c r="J90" s="669">
        <f>I90*F90</f>
        <v>0</v>
      </c>
      <c r="K90" s="669"/>
      <c r="L90" s="669"/>
      <c r="M90" s="669">
        <f>J90</f>
        <v>0</v>
      </c>
      <c r="N90" s="549"/>
    </row>
    <row r="91" spans="1:177" s="679" customFormat="1" ht="32.25" customHeight="1">
      <c r="A91" s="680"/>
      <c r="B91" s="686"/>
      <c r="C91" s="682" t="s">
        <v>479</v>
      </c>
      <c r="D91" s="683" t="s">
        <v>77</v>
      </c>
      <c r="E91" s="684">
        <v>1.03</v>
      </c>
      <c r="F91" s="669">
        <f>E91*F89</f>
        <v>15.450000000000001</v>
      </c>
      <c r="G91" s="669"/>
      <c r="H91" s="669">
        <f>G91*F91</f>
        <v>0</v>
      </c>
      <c r="I91" s="669"/>
      <c r="J91" s="669"/>
      <c r="K91" s="669"/>
      <c r="L91" s="669"/>
      <c r="M91" s="669">
        <f>H91</f>
        <v>0</v>
      </c>
      <c r="N91" s="549"/>
    </row>
    <row r="92" spans="1:177" ht="28.5" customHeight="1">
      <c r="A92" s="53">
        <v>3</v>
      </c>
      <c r="B92" s="97" t="s">
        <v>23</v>
      </c>
      <c r="C92" s="54" t="s">
        <v>273</v>
      </c>
      <c r="D92" s="111" t="s">
        <v>15</v>
      </c>
      <c r="E92" s="105"/>
      <c r="F92" s="119">
        <v>3</v>
      </c>
      <c r="G92" s="75"/>
      <c r="H92" s="83">
        <f>G92*F92</f>
        <v>0</v>
      </c>
      <c r="I92" s="75"/>
      <c r="J92" s="75">
        <f>I92*F92</f>
        <v>0</v>
      </c>
      <c r="K92" s="75"/>
      <c r="L92" s="75">
        <f>K92*F92</f>
        <v>0</v>
      </c>
      <c r="M92" s="75">
        <f>L92+J92+H92</f>
        <v>0</v>
      </c>
      <c r="O92" s="9"/>
      <c r="P92" s="9"/>
      <c r="Q92" s="9"/>
      <c r="R92" s="9"/>
      <c r="S92" s="9"/>
      <c r="T92" s="9"/>
      <c r="U92" s="9"/>
      <c r="V92" s="9"/>
      <c r="W92" s="9"/>
    </row>
    <row r="93" spans="1:177" ht="18" customHeight="1">
      <c r="A93" s="63"/>
      <c r="B93" s="124"/>
      <c r="C93" s="57" t="s">
        <v>10</v>
      </c>
      <c r="D93" s="124" t="s">
        <v>15</v>
      </c>
      <c r="E93" s="69">
        <v>1</v>
      </c>
      <c r="F93" s="59">
        <f>E93*F92</f>
        <v>3</v>
      </c>
      <c r="G93" s="69"/>
      <c r="H93" s="69">
        <f>G93*F93</f>
        <v>0</v>
      </c>
      <c r="I93" s="69"/>
      <c r="J93" s="69">
        <f>I93*F93</f>
        <v>0</v>
      </c>
      <c r="K93" s="69"/>
      <c r="L93" s="69">
        <f>K93*F93</f>
        <v>0</v>
      </c>
      <c r="M93" s="69">
        <f>L93+J93+H93</f>
        <v>0</v>
      </c>
      <c r="O93" s="9"/>
      <c r="P93" s="9"/>
      <c r="Q93" s="9"/>
      <c r="R93" s="9"/>
      <c r="S93" s="9"/>
      <c r="T93" s="9"/>
      <c r="U93" s="9"/>
      <c r="V93" s="9"/>
      <c r="W93" s="9"/>
    </row>
    <row r="94" spans="1:177" s="459" customFormat="1" ht="25.5" customHeight="1">
      <c r="A94" s="352">
        <v>4</v>
      </c>
      <c r="B94" s="353" t="s">
        <v>23</v>
      </c>
      <c r="C94" s="354" t="s">
        <v>227</v>
      </c>
      <c r="D94" s="352" t="s">
        <v>236</v>
      </c>
      <c r="E94" s="414"/>
      <c r="F94" s="625">
        <v>2.6</v>
      </c>
      <c r="G94" s="414"/>
      <c r="H94" s="455"/>
      <c r="I94" s="456"/>
      <c r="J94" s="457"/>
      <c r="K94" s="456"/>
      <c r="L94" s="455"/>
      <c r="M94" s="626"/>
      <c r="N94" s="847"/>
      <c r="O94" s="458"/>
      <c r="P94" s="458"/>
      <c r="Q94" s="458"/>
      <c r="R94" s="458"/>
      <c r="S94" s="458"/>
      <c r="T94" s="458"/>
      <c r="U94" s="458"/>
      <c r="V94" s="458"/>
      <c r="W94" s="458"/>
    </row>
    <row r="95" spans="1:177" s="629" customFormat="1" ht="18.75" customHeight="1">
      <c r="A95" s="372"/>
      <c r="B95" s="124"/>
      <c r="C95" s="363" t="s">
        <v>130</v>
      </c>
      <c r="D95" s="364" t="s">
        <v>15</v>
      </c>
      <c r="E95" s="383">
        <v>1</v>
      </c>
      <c r="F95" s="383">
        <f>F94*E95</f>
        <v>2.6</v>
      </c>
      <c r="G95" s="365"/>
      <c r="H95" s="627"/>
      <c r="I95" s="383"/>
      <c r="J95" s="461">
        <f>F95*I95</f>
        <v>0</v>
      </c>
      <c r="K95" s="451"/>
      <c r="L95" s="383"/>
      <c r="M95" s="383">
        <f>H95+J95+L95</f>
        <v>0</v>
      </c>
      <c r="N95" s="848"/>
      <c r="O95" s="628"/>
      <c r="P95" s="628"/>
      <c r="Q95" s="628"/>
      <c r="R95" s="628"/>
      <c r="S95" s="628"/>
      <c r="T95" s="628"/>
      <c r="U95" s="628"/>
      <c r="V95" s="628"/>
      <c r="W95" s="628"/>
    </row>
    <row r="96" spans="1:177" ht="35.25" customHeight="1">
      <c r="A96" s="53">
        <v>5</v>
      </c>
      <c r="B96" s="97" t="s">
        <v>23</v>
      </c>
      <c r="C96" s="54" t="s">
        <v>343</v>
      </c>
      <c r="D96" s="111" t="s">
        <v>15</v>
      </c>
      <c r="E96" s="105"/>
      <c r="F96" s="119">
        <v>0.4</v>
      </c>
      <c r="G96" s="75"/>
      <c r="H96" s="83">
        <f>G96*F96</f>
        <v>0</v>
      </c>
      <c r="I96" s="75"/>
      <c r="J96" s="75">
        <f>I96*F96</f>
        <v>0</v>
      </c>
      <c r="K96" s="75"/>
      <c r="L96" s="75">
        <f>K96*F96</f>
        <v>0</v>
      </c>
      <c r="M96" s="75">
        <f>L96+J96+H96</f>
        <v>0</v>
      </c>
      <c r="O96" s="9"/>
      <c r="P96" s="9"/>
      <c r="Q96" s="9"/>
      <c r="R96" s="9"/>
      <c r="S96" s="9"/>
      <c r="T96" s="9"/>
      <c r="U96" s="9"/>
      <c r="V96" s="9"/>
      <c r="W96" s="9"/>
    </row>
    <row r="97" spans="1:23" ht="18" customHeight="1">
      <c r="A97" s="63"/>
      <c r="B97" s="124"/>
      <c r="C97" s="57" t="s">
        <v>10</v>
      </c>
      <c r="D97" s="124" t="s">
        <v>15</v>
      </c>
      <c r="E97" s="69">
        <v>1</v>
      </c>
      <c r="F97" s="59">
        <f>E97*F96</f>
        <v>0.4</v>
      </c>
      <c r="G97" s="69"/>
      <c r="H97" s="69">
        <f>G97*F97</f>
        <v>0</v>
      </c>
      <c r="I97" s="69"/>
      <c r="J97" s="69">
        <f>I97*F97</f>
        <v>0</v>
      </c>
      <c r="K97" s="69"/>
      <c r="L97" s="69">
        <f>K97*F97</f>
        <v>0</v>
      </c>
      <c r="M97" s="69">
        <f>L97+J97+H97</f>
        <v>0</v>
      </c>
      <c r="O97" s="9"/>
      <c r="P97" s="9"/>
      <c r="Q97" s="9"/>
      <c r="R97" s="9"/>
      <c r="S97" s="9"/>
      <c r="T97" s="9"/>
      <c r="U97" s="9"/>
      <c r="V97" s="9"/>
      <c r="W97" s="9"/>
    </row>
    <row r="98" spans="1:23" ht="33.75" customHeight="1">
      <c r="A98" s="53">
        <v>6</v>
      </c>
      <c r="B98" s="87" t="s">
        <v>23</v>
      </c>
      <c r="C98" s="98" t="s">
        <v>590</v>
      </c>
      <c r="D98" s="86" t="s">
        <v>22</v>
      </c>
      <c r="E98" s="85"/>
      <c r="F98" s="732">
        <v>0.76</v>
      </c>
      <c r="G98" s="99"/>
      <c r="H98" s="100"/>
      <c r="I98" s="99"/>
      <c r="J98" s="101"/>
      <c r="K98" s="99"/>
      <c r="L98" s="100"/>
      <c r="M98" s="99"/>
    </row>
    <row r="99" spans="1:23" ht="19.5" customHeight="1">
      <c r="A99" s="64"/>
      <c r="B99" s="104"/>
      <c r="C99" s="102" t="s">
        <v>285</v>
      </c>
      <c r="D99" s="92" t="s">
        <v>22</v>
      </c>
      <c r="E99" s="59">
        <v>1</v>
      </c>
      <c r="F99" s="89">
        <f>E99*F98</f>
        <v>0.76</v>
      </c>
      <c r="G99" s="59"/>
      <c r="H99" s="103"/>
      <c r="I99" s="59"/>
      <c r="J99" s="96"/>
      <c r="K99" s="59"/>
      <c r="L99" s="103">
        <f>K99*F99</f>
        <v>0</v>
      </c>
      <c r="M99" s="59">
        <f>L99+J99+H99</f>
        <v>0</v>
      </c>
    </row>
    <row r="100" spans="1:23" ht="36" customHeight="1">
      <c r="A100" s="151">
        <v>7</v>
      </c>
      <c r="B100" s="189" t="s">
        <v>199</v>
      </c>
      <c r="C100" s="668" t="s">
        <v>235</v>
      </c>
      <c r="D100" s="151" t="s">
        <v>15</v>
      </c>
      <c r="E100" s="153"/>
      <c r="F100" s="154">
        <v>0.4</v>
      </c>
      <c r="G100" s="190"/>
      <c r="H100" s="190">
        <f t="shared" ref="H100:H103" si="8">G100*F100</f>
        <v>0</v>
      </c>
      <c r="I100" s="190"/>
      <c r="J100" s="190">
        <f t="shared" ref="J100:J103" si="9">I100*F100</f>
        <v>0</v>
      </c>
      <c r="K100" s="190"/>
      <c r="L100" s="190">
        <f t="shared" ref="L100:L103" si="10">K100*F100</f>
        <v>0</v>
      </c>
      <c r="M100" s="190">
        <f t="shared" ref="M100:M103" si="11">L100+J100+H100</f>
        <v>0</v>
      </c>
    </row>
    <row r="101" spans="1:23" ht="16.5" customHeight="1">
      <c r="A101" s="155"/>
      <c r="B101" s="156" t="s">
        <v>23</v>
      </c>
      <c r="C101" s="157" t="s">
        <v>10</v>
      </c>
      <c r="D101" s="156" t="s">
        <v>15</v>
      </c>
      <c r="E101" s="258">
        <v>1</v>
      </c>
      <c r="F101" s="146">
        <f>E101*F100</f>
        <v>0.4</v>
      </c>
      <c r="G101" s="146"/>
      <c r="H101" s="146">
        <f t="shared" si="8"/>
        <v>0</v>
      </c>
      <c r="I101" s="146"/>
      <c r="J101" s="146">
        <f t="shared" si="9"/>
        <v>0</v>
      </c>
      <c r="K101" s="146"/>
      <c r="L101" s="146">
        <f t="shared" si="10"/>
        <v>0</v>
      </c>
      <c r="M101" s="146">
        <f t="shared" si="11"/>
        <v>0</v>
      </c>
    </row>
    <row r="102" spans="1:23" ht="15.75" customHeight="1">
      <c r="A102" s="155"/>
      <c r="B102" s="159"/>
      <c r="C102" s="157" t="s">
        <v>230</v>
      </c>
      <c r="D102" s="156" t="s">
        <v>15</v>
      </c>
      <c r="E102" s="258">
        <v>1.1200000000000001</v>
      </c>
      <c r="F102" s="146">
        <f>E102*F100</f>
        <v>0.44800000000000006</v>
      </c>
      <c r="G102" s="196"/>
      <c r="H102" s="146">
        <f t="shared" si="8"/>
        <v>0</v>
      </c>
      <c r="I102" s="146"/>
      <c r="J102" s="146">
        <f t="shared" si="9"/>
        <v>0</v>
      </c>
      <c r="K102" s="146"/>
      <c r="L102" s="146">
        <f t="shared" si="10"/>
        <v>0</v>
      </c>
      <c r="M102" s="146">
        <f t="shared" si="11"/>
        <v>0</v>
      </c>
    </row>
    <row r="103" spans="1:23" ht="15.75" customHeight="1">
      <c r="A103" s="165"/>
      <c r="B103" s="166"/>
      <c r="C103" s="167" t="s">
        <v>17</v>
      </c>
      <c r="D103" s="166" t="s">
        <v>12</v>
      </c>
      <c r="E103" s="260">
        <v>0.01</v>
      </c>
      <c r="F103" s="217">
        <f>E103*F100</f>
        <v>4.0000000000000001E-3</v>
      </c>
      <c r="G103" s="148"/>
      <c r="H103" s="148">
        <f t="shared" si="8"/>
        <v>0</v>
      </c>
      <c r="I103" s="148"/>
      <c r="J103" s="148">
        <f t="shared" si="9"/>
        <v>0</v>
      </c>
      <c r="K103" s="148"/>
      <c r="L103" s="148">
        <f t="shared" si="10"/>
        <v>0</v>
      </c>
      <c r="M103" s="148">
        <f t="shared" si="11"/>
        <v>0</v>
      </c>
    </row>
    <row r="104" spans="1:23" s="459" customFormat="1" ht="23.25" customHeight="1">
      <c r="A104" s="400"/>
      <c r="B104" s="606"/>
      <c r="C104" s="607" t="s">
        <v>476</v>
      </c>
      <c r="D104" s="464"/>
      <c r="E104" s="464"/>
      <c r="F104" s="464"/>
      <c r="G104" s="464"/>
      <c r="H104" s="608">
        <f>SUM(H84:H103)</f>
        <v>0</v>
      </c>
      <c r="I104" s="609"/>
      <c r="J104" s="608">
        <f>SUM(J84:J103)</f>
        <v>0</v>
      </c>
      <c r="K104" s="609"/>
      <c r="L104" s="465">
        <f>SUM(L84:L103)</f>
        <v>0</v>
      </c>
      <c r="M104" s="465">
        <f>SUM(M84:M103)</f>
        <v>0</v>
      </c>
      <c r="N104" s="458"/>
      <c r="O104" s="458"/>
      <c r="P104" s="458"/>
      <c r="Q104" s="458"/>
      <c r="R104" s="458"/>
      <c r="S104" s="458"/>
      <c r="T104" s="458"/>
      <c r="U104" s="458"/>
      <c r="V104" s="458"/>
      <c r="W104" s="458"/>
    </row>
    <row r="105" spans="1:23" ht="37.5" customHeight="1">
      <c r="A105" s="616"/>
      <c r="B105" s="617"/>
      <c r="C105" s="618" t="s">
        <v>488</v>
      </c>
      <c r="D105" s="617"/>
      <c r="E105" s="619"/>
      <c r="F105" s="620"/>
      <c r="G105" s="620"/>
      <c r="H105" s="621"/>
      <c r="I105" s="621"/>
      <c r="J105" s="621"/>
      <c r="K105" s="621"/>
      <c r="L105" s="621"/>
      <c r="M105" s="621"/>
    </row>
    <row r="106" spans="1:23" ht="46.5" customHeight="1">
      <c r="A106" s="151">
        <v>1</v>
      </c>
      <c r="B106" s="151" t="s">
        <v>481</v>
      </c>
      <c r="C106" s="150" t="s">
        <v>493</v>
      </c>
      <c r="D106" s="151" t="s">
        <v>156</v>
      </c>
      <c r="E106" s="778"/>
      <c r="F106" s="154">
        <v>12</v>
      </c>
      <c r="G106" s="667"/>
      <c r="H106" s="190">
        <f>G106*F106</f>
        <v>0</v>
      </c>
      <c r="I106" s="190"/>
      <c r="J106" s="190">
        <f>I106*F106</f>
        <v>0</v>
      </c>
      <c r="K106" s="190"/>
      <c r="L106" s="190">
        <f>K106*F106</f>
        <v>0</v>
      </c>
      <c r="M106" s="190">
        <f>L106+J106+H106</f>
        <v>0</v>
      </c>
    </row>
    <row r="107" spans="1:23" ht="15.75" customHeight="1">
      <c r="A107" s="183"/>
      <c r="B107" s="156" t="s">
        <v>23</v>
      </c>
      <c r="C107" s="157" t="s">
        <v>94</v>
      </c>
      <c r="D107" s="156" t="s">
        <v>77</v>
      </c>
      <c r="E107" s="183">
        <v>1</v>
      </c>
      <c r="F107" s="258">
        <f>F106*E107</f>
        <v>12</v>
      </c>
      <c r="G107" s="777"/>
      <c r="H107" s="146">
        <f>G107*F107</f>
        <v>0</v>
      </c>
      <c r="I107" s="146"/>
      <c r="J107" s="146">
        <f>I107*F107</f>
        <v>0</v>
      </c>
      <c r="K107" s="146"/>
      <c r="L107" s="146">
        <f>K107*F107</f>
        <v>0</v>
      </c>
      <c r="M107" s="146">
        <f>L107+J107+H107</f>
        <v>0</v>
      </c>
    </row>
    <row r="108" spans="1:23" ht="15.75" customHeight="1">
      <c r="A108" s="183"/>
      <c r="B108" s="156"/>
      <c r="C108" s="157" t="s">
        <v>113</v>
      </c>
      <c r="D108" s="156" t="s">
        <v>12</v>
      </c>
      <c r="E108" s="183">
        <v>5.9700000000000003E-2</v>
      </c>
      <c r="F108" s="146">
        <f>F106*E108</f>
        <v>0.71640000000000004</v>
      </c>
      <c r="G108" s="777"/>
      <c r="H108" s="146">
        <f>G108*F108</f>
        <v>0</v>
      </c>
      <c r="I108" s="146"/>
      <c r="J108" s="146">
        <f>I108*F108</f>
        <v>0</v>
      </c>
      <c r="K108" s="146"/>
      <c r="L108" s="146">
        <f>K108*F108</f>
        <v>0</v>
      </c>
      <c r="M108" s="146">
        <f>L108+J108+H108</f>
        <v>0</v>
      </c>
    </row>
    <row r="109" spans="1:23" ht="21.75" customHeight="1">
      <c r="A109" s="183"/>
      <c r="B109" s="159"/>
      <c r="C109" s="790" t="s">
        <v>482</v>
      </c>
      <c r="D109" s="156" t="s">
        <v>156</v>
      </c>
      <c r="E109" s="158">
        <v>1.03</v>
      </c>
      <c r="F109" s="146">
        <f>F106*E109</f>
        <v>12.36</v>
      </c>
      <c r="G109" s="777"/>
      <c r="H109" s="146">
        <f t="shared" ref="H109:H119" si="12">G109*F109</f>
        <v>0</v>
      </c>
      <c r="I109" s="146"/>
      <c r="J109" s="146">
        <f t="shared" ref="J109:J119" si="13">I109*F109</f>
        <v>0</v>
      </c>
      <c r="K109" s="146"/>
      <c r="L109" s="146">
        <f t="shared" ref="L109:L119" si="14">K109*F109</f>
        <v>0</v>
      </c>
      <c r="M109" s="146">
        <f>L109+J109+H109</f>
        <v>0</v>
      </c>
    </row>
    <row r="110" spans="1:23" ht="15.75" customHeight="1">
      <c r="A110" s="198"/>
      <c r="B110" s="166"/>
      <c r="C110" s="167" t="s">
        <v>32</v>
      </c>
      <c r="D110" s="166" t="s">
        <v>12</v>
      </c>
      <c r="E110" s="198">
        <v>6.7299999999999999E-2</v>
      </c>
      <c r="F110" s="148">
        <f>F106*E110</f>
        <v>0.80759999999999998</v>
      </c>
      <c r="G110" s="791"/>
      <c r="H110" s="148">
        <f t="shared" si="12"/>
        <v>0</v>
      </c>
      <c r="I110" s="148"/>
      <c r="J110" s="148">
        <f t="shared" si="13"/>
        <v>0</v>
      </c>
      <c r="K110" s="148"/>
      <c r="L110" s="148">
        <f t="shared" si="14"/>
        <v>0</v>
      </c>
      <c r="M110" s="148">
        <f t="shared" ref="M110:M119" si="15">L110+J110+H110</f>
        <v>0</v>
      </c>
    </row>
    <row r="111" spans="1:23" s="679" customFormat="1" ht="42" customHeight="1">
      <c r="A111" s="671">
        <v>2</v>
      </c>
      <c r="B111" s="672" t="s">
        <v>266</v>
      </c>
      <c r="C111" s="673" t="s">
        <v>268</v>
      </c>
      <c r="D111" s="672" t="s">
        <v>213</v>
      </c>
      <c r="E111" s="674"/>
      <c r="F111" s="675">
        <v>12</v>
      </c>
      <c r="G111" s="676"/>
      <c r="H111" s="676"/>
      <c r="I111" s="677"/>
      <c r="J111" s="678"/>
      <c r="K111" s="676"/>
      <c r="L111" s="676"/>
      <c r="M111" s="677"/>
      <c r="N111" s="549"/>
    </row>
    <row r="112" spans="1:23" s="679" customFormat="1" ht="20.25" customHeight="1">
      <c r="A112" s="680"/>
      <c r="B112" s="681"/>
      <c r="C112" s="682" t="s">
        <v>95</v>
      </c>
      <c r="D112" s="683" t="s">
        <v>77</v>
      </c>
      <c r="E112" s="669">
        <v>1</v>
      </c>
      <c r="F112" s="669">
        <f>E112*F111</f>
        <v>12</v>
      </c>
      <c r="G112" s="669"/>
      <c r="H112" s="669"/>
      <c r="I112" s="669"/>
      <c r="J112" s="669">
        <f>I112*F112</f>
        <v>0</v>
      </c>
      <c r="K112" s="669"/>
      <c r="L112" s="669"/>
      <c r="M112" s="669">
        <f>J112</f>
        <v>0</v>
      </c>
      <c r="N112" s="549"/>
    </row>
    <row r="113" spans="1:177" s="685" customFormat="1" ht="20.25" customHeight="1">
      <c r="A113" s="680"/>
      <c r="B113" s="681"/>
      <c r="C113" s="682" t="s">
        <v>18</v>
      </c>
      <c r="D113" s="683" t="s">
        <v>12</v>
      </c>
      <c r="E113" s="684">
        <v>0.122</v>
      </c>
      <c r="F113" s="669">
        <f>E113*F111</f>
        <v>1.464</v>
      </c>
      <c r="G113" s="669"/>
      <c r="H113" s="669"/>
      <c r="I113" s="669"/>
      <c r="J113" s="669"/>
      <c r="K113" s="669"/>
      <c r="L113" s="669">
        <f>F113*K113</f>
        <v>0</v>
      </c>
      <c r="M113" s="669">
        <f>L113</f>
        <v>0</v>
      </c>
      <c r="N113" s="552"/>
    </row>
    <row r="114" spans="1:177" s="679" customFormat="1" ht="47.25" customHeight="1">
      <c r="A114" s="680"/>
      <c r="B114" s="686"/>
      <c r="C114" s="682" t="s">
        <v>269</v>
      </c>
      <c r="D114" s="683" t="s">
        <v>77</v>
      </c>
      <c r="E114" s="684">
        <v>1.03</v>
      </c>
      <c r="F114" s="669">
        <f>E114*F111</f>
        <v>12.36</v>
      </c>
      <c r="G114" s="669"/>
      <c r="H114" s="669">
        <f>G114*F114</f>
        <v>0</v>
      </c>
      <c r="I114" s="669"/>
      <c r="J114" s="669"/>
      <c r="K114" s="669"/>
      <c r="L114" s="669"/>
      <c r="M114" s="669">
        <f>H114</f>
        <v>0</v>
      </c>
      <c r="N114" s="549"/>
    </row>
    <row r="115" spans="1:177" s="685" customFormat="1" ht="15.75" customHeight="1">
      <c r="A115" s="687"/>
      <c r="B115" s="688"/>
      <c r="C115" s="689" t="s">
        <v>17</v>
      </c>
      <c r="D115" s="690" t="s">
        <v>12</v>
      </c>
      <c r="E115" s="691">
        <v>8.2000000000000003E-2</v>
      </c>
      <c r="F115" s="692">
        <f>E115*F111</f>
        <v>0.98399999999999999</v>
      </c>
      <c r="G115" s="692"/>
      <c r="H115" s="692">
        <f>G115*F115</f>
        <v>0</v>
      </c>
      <c r="I115" s="692"/>
      <c r="J115" s="692"/>
      <c r="K115" s="692"/>
      <c r="L115" s="692"/>
      <c r="M115" s="692">
        <f>H115</f>
        <v>0</v>
      </c>
      <c r="N115" s="555"/>
      <c r="O115" s="693"/>
      <c r="P115" s="693"/>
      <c r="Q115" s="693"/>
      <c r="R115" s="693"/>
      <c r="S115" s="693"/>
      <c r="T115" s="693"/>
      <c r="U115" s="693"/>
      <c r="V115" s="693"/>
      <c r="W115" s="693"/>
      <c r="X115" s="693"/>
      <c r="Y115" s="693"/>
      <c r="Z115" s="693"/>
      <c r="AA115" s="693"/>
      <c r="AB115" s="693"/>
      <c r="AC115" s="693"/>
      <c r="AD115" s="693"/>
      <c r="AE115" s="693"/>
      <c r="AF115" s="693"/>
      <c r="AG115" s="693"/>
      <c r="AH115" s="693"/>
      <c r="AI115" s="693"/>
      <c r="AJ115" s="693"/>
      <c r="AK115" s="693"/>
      <c r="AL115" s="693"/>
      <c r="AM115" s="693"/>
      <c r="AN115" s="693"/>
      <c r="AO115" s="693"/>
      <c r="AP115" s="693"/>
      <c r="AQ115" s="693"/>
      <c r="AR115" s="693"/>
      <c r="AS115" s="693"/>
      <c r="AT115" s="693"/>
      <c r="AU115" s="693"/>
      <c r="AV115" s="693"/>
      <c r="AW115" s="693"/>
      <c r="AX115" s="693"/>
      <c r="AY115" s="693"/>
      <c r="AZ115" s="693"/>
      <c r="BA115" s="693"/>
      <c r="BB115" s="693"/>
      <c r="BC115" s="693"/>
      <c r="BD115" s="693"/>
      <c r="BE115" s="693"/>
      <c r="BF115" s="693"/>
      <c r="BG115" s="693"/>
      <c r="BH115" s="693"/>
      <c r="BI115" s="693"/>
      <c r="BJ115" s="693"/>
      <c r="BK115" s="693"/>
      <c r="BL115" s="693"/>
      <c r="BM115" s="693"/>
      <c r="BN115" s="693"/>
      <c r="BO115" s="693"/>
      <c r="BP115" s="693"/>
      <c r="BQ115" s="693"/>
      <c r="BR115" s="693"/>
      <c r="BS115" s="693"/>
      <c r="BT115" s="693"/>
      <c r="BU115" s="693"/>
      <c r="BV115" s="693"/>
      <c r="BW115" s="693"/>
      <c r="BX115" s="693"/>
      <c r="BY115" s="693"/>
      <c r="BZ115" s="693"/>
      <c r="CA115" s="693"/>
      <c r="CB115" s="693"/>
      <c r="CC115" s="693"/>
      <c r="CD115" s="693"/>
      <c r="CE115" s="693"/>
      <c r="CF115" s="693"/>
      <c r="CG115" s="693"/>
      <c r="CH115" s="693"/>
      <c r="CI115" s="693"/>
      <c r="CJ115" s="693"/>
      <c r="CK115" s="693"/>
      <c r="CL115" s="693"/>
      <c r="CM115" s="693"/>
      <c r="CN115" s="693"/>
      <c r="CO115" s="693"/>
      <c r="CP115" s="693"/>
      <c r="CQ115" s="693"/>
      <c r="CR115" s="693"/>
      <c r="CS115" s="693"/>
      <c r="CT115" s="693"/>
      <c r="CU115" s="693"/>
      <c r="CV115" s="693"/>
      <c r="CW115" s="693"/>
      <c r="CX115" s="693"/>
      <c r="CY115" s="693"/>
      <c r="CZ115" s="693"/>
      <c r="DA115" s="693"/>
      <c r="DB115" s="693"/>
      <c r="DC115" s="693"/>
      <c r="DD115" s="693"/>
      <c r="DE115" s="693"/>
      <c r="DF115" s="693"/>
      <c r="DG115" s="693"/>
      <c r="DH115" s="693"/>
      <c r="DI115" s="693"/>
      <c r="DJ115" s="693"/>
      <c r="DK115" s="693"/>
      <c r="DL115" s="693"/>
      <c r="DM115" s="693"/>
      <c r="DN115" s="693"/>
      <c r="DO115" s="693"/>
      <c r="DP115" s="693"/>
      <c r="DQ115" s="693"/>
      <c r="DR115" s="693"/>
      <c r="DS115" s="693"/>
      <c r="DT115" s="693"/>
      <c r="DU115" s="693"/>
      <c r="DV115" s="693"/>
      <c r="DW115" s="693"/>
      <c r="DX115" s="693"/>
      <c r="DY115" s="693"/>
      <c r="DZ115" s="693"/>
      <c r="EA115" s="693"/>
      <c r="EB115" s="693"/>
      <c r="EC115" s="693"/>
      <c r="ED115" s="693"/>
      <c r="EE115" s="693"/>
      <c r="EF115" s="693"/>
      <c r="EG115" s="693"/>
      <c r="EH115" s="693"/>
      <c r="EI115" s="693"/>
      <c r="EJ115" s="693"/>
      <c r="EK115" s="693"/>
      <c r="EL115" s="693"/>
      <c r="EM115" s="693"/>
      <c r="EN115" s="693"/>
      <c r="EO115" s="693"/>
      <c r="EP115" s="693"/>
      <c r="EQ115" s="693"/>
      <c r="ER115" s="693"/>
      <c r="ES115" s="693"/>
      <c r="ET115" s="693"/>
      <c r="EU115" s="693"/>
      <c r="EV115" s="693"/>
      <c r="EW115" s="693"/>
      <c r="EX115" s="693"/>
      <c r="EY115" s="693"/>
      <c r="EZ115" s="693"/>
      <c r="FA115" s="693"/>
      <c r="FB115" s="693"/>
      <c r="FC115" s="693"/>
      <c r="FD115" s="693"/>
      <c r="FE115" s="693"/>
      <c r="FF115" s="693"/>
      <c r="FG115" s="693"/>
      <c r="FH115" s="693"/>
      <c r="FI115" s="693"/>
      <c r="FJ115" s="693"/>
      <c r="FK115" s="693"/>
      <c r="FL115" s="693"/>
      <c r="FM115" s="693"/>
      <c r="FN115" s="693"/>
      <c r="FO115" s="693"/>
      <c r="FP115" s="693"/>
      <c r="FQ115" s="693"/>
      <c r="FR115" s="693"/>
      <c r="FS115" s="693"/>
      <c r="FT115" s="693"/>
      <c r="FU115" s="693"/>
    </row>
    <row r="116" spans="1:177" ht="39" customHeight="1">
      <c r="A116" s="151">
        <v>3</v>
      </c>
      <c r="B116" s="151" t="s">
        <v>483</v>
      </c>
      <c r="C116" s="150" t="s">
        <v>484</v>
      </c>
      <c r="D116" s="151" t="s">
        <v>82</v>
      </c>
      <c r="E116" s="778"/>
      <c r="F116" s="760">
        <v>2</v>
      </c>
      <c r="G116" s="667"/>
      <c r="H116" s="190">
        <f t="shared" si="12"/>
        <v>0</v>
      </c>
      <c r="I116" s="190"/>
      <c r="J116" s="190">
        <f t="shared" si="13"/>
        <v>0</v>
      </c>
      <c r="K116" s="190"/>
      <c r="L116" s="190">
        <f t="shared" si="14"/>
        <v>0</v>
      </c>
      <c r="M116" s="190">
        <f t="shared" si="15"/>
        <v>0</v>
      </c>
    </row>
    <row r="117" spans="1:177" ht="20.25" customHeight="1">
      <c r="A117" s="183"/>
      <c r="B117" s="156" t="s">
        <v>23</v>
      </c>
      <c r="C117" s="157" t="s">
        <v>130</v>
      </c>
      <c r="D117" s="156" t="s">
        <v>82</v>
      </c>
      <c r="E117" s="158">
        <v>1</v>
      </c>
      <c r="F117" s="146">
        <f>F116*E117</f>
        <v>2</v>
      </c>
      <c r="G117" s="777"/>
      <c r="H117" s="146">
        <f t="shared" si="12"/>
        <v>0</v>
      </c>
      <c r="I117" s="146"/>
      <c r="J117" s="146">
        <f t="shared" si="13"/>
        <v>0</v>
      </c>
      <c r="K117" s="146"/>
      <c r="L117" s="146">
        <f t="shared" si="14"/>
        <v>0</v>
      </c>
      <c r="M117" s="146">
        <f t="shared" si="15"/>
        <v>0</v>
      </c>
    </row>
    <row r="118" spans="1:177" ht="24.75" customHeight="1">
      <c r="A118" s="183"/>
      <c r="B118" s="159"/>
      <c r="C118" s="157" t="s">
        <v>485</v>
      </c>
      <c r="D118" s="156" t="s">
        <v>82</v>
      </c>
      <c r="E118" s="655" t="s">
        <v>35</v>
      </c>
      <c r="F118" s="258">
        <v>2</v>
      </c>
      <c r="G118" s="777"/>
      <c r="H118" s="146">
        <f t="shared" si="12"/>
        <v>0</v>
      </c>
      <c r="I118" s="146"/>
      <c r="J118" s="146">
        <f t="shared" si="13"/>
        <v>0</v>
      </c>
      <c r="K118" s="146"/>
      <c r="L118" s="146">
        <f t="shared" si="14"/>
        <v>0</v>
      </c>
      <c r="M118" s="146">
        <f t="shared" si="15"/>
        <v>0</v>
      </c>
    </row>
    <row r="119" spans="1:177" ht="16.5" customHeight="1">
      <c r="A119" s="198"/>
      <c r="B119" s="166"/>
      <c r="C119" s="167" t="s">
        <v>32</v>
      </c>
      <c r="D119" s="166" t="s">
        <v>12</v>
      </c>
      <c r="E119" s="198">
        <v>0.28000000000000003</v>
      </c>
      <c r="F119" s="148">
        <f>F116*E119</f>
        <v>0.56000000000000005</v>
      </c>
      <c r="G119" s="791"/>
      <c r="H119" s="148">
        <f t="shared" si="12"/>
        <v>0</v>
      </c>
      <c r="I119" s="148"/>
      <c r="J119" s="148">
        <f t="shared" si="13"/>
        <v>0</v>
      </c>
      <c r="K119" s="148"/>
      <c r="L119" s="148">
        <f t="shared" si="14"/>
        <v>0</v>
      </c>
      <c r="M119" s="148">
        <f t="shared" si="15"/>
        <v>0</v>
      </c>
    </row>
    <row r="120" spans="1:177" ht="36.75" customHeight="1">
      <c r="A120" s="151">
        <v>4</v>
      </c>
      <c r="B120" s="151" t="s">
        <v>486</v>
      </c>
      <c r="C120" s="794" t="s">
        <v>487</v>
      </c>
      <c r="D120" s="151" t="s">
        <v>82</v>
      </c>
      <c r="E120" s="778"/>
      <c r="F120" s="760">
        <v>1</v>
      </c>
      <c r="G120" s="667"/>
      <c r="H120" s="190">
        <f t="shared" ref="H120:H123" si="16">G120*F120</f>
        <v>0</v>
      </c>
      <c r="I120" s="190"/>
      <c r="J120" s="190">
        <f t="shared" ref="J120:J123" si="17">I120*F120</f>
        <v>0</v>
      </c>
      <c r="K120" s="190"/>
      <c r="L120" s="190">
        <f t="shared" ref="L120:L123" si="18">K120*F120</f>
        <v>0</v>
      </c>
      <c r="M120" s="190">
        <f t="shared" ref="M120:M123" si="19">L120+J120+H120</f>
        <v>0</v>
      </c>
    </row>
    <row r="121" spans="1:177" ht="17.25" customHeight="1">
      <c r="A121" s="183"/>
      <c r="B121" s="156" t="s">
        <v>23</v>
      </c>
      <c r="C121" s="157" t="s">
        <v>130</v>
      </c>
      <c r="D121" s="156" t="s">
        <v>82</v>
      </c>
      <c r="E121" s="777">
        <v>1</v>
      </c>
      <c r="F121" s="777">
        <f>F120*E121</f>
        <v>1</v>
      </c>
      <c r="G121" s="777"/>
      <c r="H121" s="146">
        <f t="shared" si="16"/>
        <v>0</v>
      </c>
      <c r="I121" s="146"/>
      <c r="J121" s="146">
        <f t="shared" si="17"/>
        <v>0</v>
      </c>
      <c r="K121" s="146"/>
      <c r="L121" s="146">
        <f t="shared" si="18"/>
        <v>0</v>
      </c>
      <c r="M121" s="146">
        <f t="shared" si="19"/>
        <v>0</v>
      </c>
    </row>
    <row r="122" spans="1:177" ht="17.25" customHeight="1">
      <c r="A122" s="183"/>
      <c r="B122" s="159"/>
      <c r="C122" s="157" t="s">
        <v>489</v>
      </c>
      <c r="D122" s="156" t="s">
        <v>21</v>
      </c>
      <c r="E122" s="795">
        <v>1</v>
      </c>
      <c r="F122" s="258">
        <f>F120*E122</f>
        <v>1</v>
      </c>
      <c r="G122" s="777"/>
      <c r="H122" s="146">
        <f t="shared" si="16"/>
        <v>0</v>
      </c>
      <c r="I122" s="146"/>
      <c r="J122" s="146">
        <f t="shared" si="17"/>
        <v>0</v>
      </c>
      <c r="K122" s="146"/>
      <c r="L122" s="146">
        <f t="shared" si="18"/>
        <v>0</v>
      </c>
      <c r="M122" s="146">
        <f t="shared" si="19"/>
        <v>0</v>
      </c>
    </row>
    <row r="123" spans="1:177" ht="15.75" customHeight="1">
      <c r="A123" s="198"/>
      <c r="B123" s="166"/>
      <c r="C123" s="167" t="s">
        <v>32</v>
      </c>
      <c r="D123" s="166" t="s">
        <v>12</v>
      </c>
      <c r="E123" s="796">
        <v>0.14000000000000001</v>
      </c>
      <c r="F123" s="260">
        <f>F120*E123</f>
        <v>0.14000000000000001</v>
      </c>
      <c r="G123" s="791"/>
      <c r="H123" s="148">
        <f t="shared" si="16"/>
        <v>0</v>
      </c>
      <c r="I123" s="148"/>
      <c r="J123" s="148">
        <f t="shared" si="17"/>
        <v>0</v>
      </c>
      <c r="K123" s="148"/>
      <c r="L123" s="148">
        <f t="shared" si="18"/>
        <v>0</v>
      </c>
      <c r="M123" s="148">
        <f t="shared" si="19"/>
        <v>0</v>
      </c>
    </row>
    <row r="124" spans="1:177" ht="23.25" customHeight="1">
      <c r="A124" s="132"/>
      <c r="B124" s="622"/>
      <c r="C124" s="325" t="s">
        <v>274</v>
      </c>
      <c r="D124" s="135"/>
      <c r="E124" s="139"/>
      <c r="F124" s="139"/>
      <c r="G124" s="139"/>
      <c r="H124" s="139">
        <f>SUM(H106:H123)</f>
        <v>0</v>
      </c>
      <c r="I124" s="139"/>
      <c r="J124" s="139">
        <f>SUM(J106:J123)</f>
        <v>0</v>
      </c>
      <c r="K124" s="139"/>
      <c r="L124" s="139">
        <f>SUM(L106:L123)</f>
        <v>0</v>
      </c>
      <c r="M124" s="139">
        <f>SUM(M106:M123)</f>
        <v>0</v>
      </c>
    </row>
    <row r="125" spans="1:177" s="499" customFormat="1" ht="35.25" customHeight="1">
      <c r="A125" s="610"/>
      <c r="B125" s="610"/>
      <c r="C125" s="611" t="s">
        <v>491</v>
      </c>
      <c r="D125" s="610"/>
      <c r="E125" s="612"/>
      <c r="F125" s="612"/>
      <c r="G125" s="612"/>
      <c r="H125" s="612"/>
      <c r="I125" s="612"/>
      <c r="J125" s="612"/>
      <c r="K125" s="612"/>
      <c r="L125" s="612"/>
      <c r="M125" s="612"/>
      <c r="N125" s="496"/>
      <c r="O125" s="497"/>
      <c r="P125" s="497"/>
      <c r="Q125" s="498"/>
      <c r="R125" s="498"/>
      <c r="S125" s="498"/>
      <c r="T125" s="498"/>
      <c r="U125" s="498"/>
      <c r="V125" s="498"/>
      <c r="W125" s="498"/>
    </row>
    <row r="126" spans="1:177" ht="57" customHeight="1">
      <c r="A126" s="151">
        <v>1</v>
      </c>
      <c r="B126" s="151" t="s">
        <v>481</v>
      </c>
      <c r="C126" s="150" t="s">
        <v>492</v>
      </c>
      <c r="D126" s="151" t="s">
        <v>156</v>
      </c>
      <c r="E126" s="778"/>
      <c r="F126" s="154">
        <v>30</v>
      </c>
      <c r="G126" s="667"/>
      <c r="H126" s="190">
        <f>G126*F126</f>
        <v>0</v>
      </c>
      <c r="I126" s="190"/>
      <c r="J126" s="190">
        <f>I126*F126</f>
        <v>0</v>
      </c>
      <c r="K126" s="190"/>
      <c r="L126" s="190">
        <f>K126*F126</f>
        <v>0</v>
      </c>
      <c r="M126" s="190">
        <f>L126+J126+H126</f>
        <v>0</v>
      </c>
    </row>
    <row r="127" spans="1:177" ht="15.75" customHeight="1">
      <c r="A127" s="183"/>
      <c r="B127" s="156" t="s">
        <v>23</v>
      </c>
      <c r="C127" s="157" t="s">
        <v>94</v>
      </c>
      <c r="D127" s="156" t="s">
        <v>77</v>
      </c>
      <c r="E127" s="183">
        <v>1</v>
      </c>
      <c r="F127" s="258">
        <f>F126*E127</f>
        <v>30</v>
      </c>
      <c r="G127" s="777"/>
      <c r="H127" s="146">
        <f>G127*F127</f>
        <v>0</v>
      </c>
      <c r="I127" s="146"/>
      <c r="J127" s="146">
        <f>I127*F127</f>
        <v>0</v>
      </c>
      <c r="K127" s="146"/>
      <c r="L127" s="146">
        <f>K127*F127</f>
        <v>0</v>
      </c>
      <c r="M127" s="146">
        <f>L127+J127+H127</f>
        <v>0</v>
      </c>
    </row>
    <row r="128" spans="1:177" ht="15.75" customHeight="1">
      <c r="A128" s="183"/>
      <c r="B128" s="156"/>
      <c r="C128" s="157" t="s">
        <v>113</v>
      </c>
      <c r="D128" s="156" t="s">
        <v>12</v>
      </c>
      <c r="E128" s="183">
        <v>5.9700000000000003E-2</v>
      </c>
      <c r="F128" s="146">
        <f>F126*E128</f>
        <v>1.7910000000000001</v>
      </c>
      <c r="G128" s="777"/>
      <c r="H128" s="146">
        <f>G128*F128</f>
        <v>0</v>
      </c>
      <c r="I128" s="146"/>
      <c r="J128" s="146">
        <f>I128*F128</f>
        <v>0</v>
      </c>
      <c r="K128" s="146"/>
      <c r="L128" s="146">
        <f>K128*F128</f>
        <v>0</v>
      </c>
      <c r="M128" s="146">
        <f>L128+J128+H128</f>
        <v>0</v>
      </c>
    </row>
    <row r="129" spans="1:23" ht="21.75" customHeight="1">
      <c r="A129" s="183"/>
      <c r="B129" s="159"/>
      <c r="C129" s="790" t="s">
        <v>482</v>
      </c>
      <c r="D129" s="156" t="s">
        <v>156</v>
      </c>
      <c r="E129" s="158">
        <v>1.03</v>
      </c>
      <c r="F129" s="146">
        <f>F126*E129</f>
        <v>30.900000000000002</v>
      </c>
      <c r="G129" s="777"/>
      <c r="H129" s="146">
        <f t="shared" ref="H129:H130" si="20">G129*F129</f>
        <v>0</v>
      </c>
      <c r="I129" s="146"/>
      <c r="J129" s="146">
        <f t="shared" ref="J129:J130" si="21">I129*F129</f>
        <v>0</v>
      </c>
      <c r="K129" s="146"/>
      <c r="L129" s="146">
        <f t="shared" ref="L129:L130" si="22">K129*F129</f>
        <v>0</v>
      </c>
      <c r="M129" s="146">
        <f>L129+J129+H129</f>
        <v>0</v>
      </c>
    </row>
    <row r="130" spans="1:23" ht="15.75" customHeight="1">
      <c r="A130" s="198"/>
      <c r="B130" s="166"/>
      <c r="C130" s="167" t="s">
        <v>32</v>
      </c>
      <c r="D130" s="166" t="s">
        <v>12</v>
      </c>
      <c r="E130" s="198">
        <v>6.7299999999999999E-2</v>
      </c>
      <c r="F130" s="148">
        <f>F126*E130</f>
        <v>2.0190000000000001</v>
      </c>
      <c r="G130" s="791"/>
      <c r="H130" s="148">
        <f t="shared" si="20"/>
        <v>0</v>
      </c>
      <c r="I130" s="148"/>
      <c r="J130" s="148">
        <f t="shared" si="21"/>
        <v>0</v>
      </c>
      <c r="K130" s="148"/>
      <c r="L130" s="148">
        <f t="shared" si="22"/>
        <v>0</v>
      </c>
      <c r="M130" s="148">
        <f t="shared" ref="M130" si="23">L130+J130+H130</f>
        <v>0</v>
      </c>
    </row>
    <row r="131" spans="1:23" s="679" customFormat="1" ht="46.5" customHeight="1">
      <c r="A131" s="671">
        <v>2</v>
      </c>
      <c r="B131" s="672" t="s">
        <v>266</v>
      </c>
      <c r="C131" s="673" t="s">
        <v>478</v>
      </c>
      <c r="D131" s="672" t="s">
        <v>213</v>
      </c>
      <c r="E131" s="674"/>
      <c r="F131" s="675">
        <v>15</v>
      </c>
      <c r="G131" s="676"/>
      <c r="H131" s="676"/>
      <c r="I131" s="677"/>
      <c r="J131" s="678"/>
      <c r="K131" s="676"/>
      <c r="L131" s="676"/>
      <c r="M131" s="677"/>
      <c r="N131" s="549"/>
    </row>
    <row r="132" spans="1:23" s="679" customFormat="1" ht="20.25" customHeight="1">
      <c r="A132" s="680"/>
      <c r="B132" s="681"/>
      <c r="C132" s="682" t="s">
        <v>95</v>
      </c>
      <c r="D132" s="683" t="s">
        <v>77</v>
      </c>
      <c r="E132" s="669">
        <v>1</v>
      </c>
      <c r="F132" s="669">
        <f>E132*F131</f>
        <v>15</v>
      </c>
      <c r="G132" s="669"/>
      <c r="H132" s="669"/>
      <c r="I132" s="669"/>
      <c r="J132" s="669">
        <f>I132*F132</f>
        <v>0</v>
      </c>
      <c r="K132" s="669"/>
      <c r="L132" s="669"/>
      <c r="M132" s="669">
        <f>J132</f>
        <v>0</v>
      </c>
      <c r="N132" s="549"/>
    </row>
    <row r="133" spans="1:23" s="679" customFormat="1" ht="32.25" customHeight="1">
      <c r="A133" s="680"/>
      <c r="B133" s="686"/>
      <c r="C133" s="682" t="s">
        <v>479</v>
      </c>
      <c r="D133" s="683" t="s">
        <v>77</v>
      </c>
      <c r="E133" s="684">
        <v>1.03</v>
      </c>
      <c r="F133" s="669">
        <f>E133*F131</f>
        <v>15.450000000000001</v>
      </c>
      <c r="G133" s="669"/>
      <c r="H133" s="669">
        <f>G133*F133</f>
        <v>0</v>
      </c>
      <c r="I133" s="669"/>
      <c r="J133" s="669"/>
      <c r="K133" s="669"/>
      <c r="L133" s="669"/>
      <c r="M133" s="669">
        <f>H133</f>
        <v>0</v>
      </c>
      <c r="N133" s="549"/>
    </row>
    <row r="134" spans="1:23" ht="28.5" customHeight="1">
      <c r="A134" s="53">
        <v>3</v>
      </c>
      <c r="B134" s="97" t="s">
        <v>23</v>
      </c>
      <c r="C134" s="54" t="s">
        <v>273</v>
      </c>
      <c r="D134" s="111" t="s">
        <v>15</v>
      </c>
      <c r="E134" s="105"/>
      <c r="F134" s="119">
        <v>3</v>
      </c>
      <c r="G134" s="75"/>
      <c r="H134" s="83">
        <f>G134*F134</f>
        <v>0</v>
      </c>
      <c r="I134" s="75"/>
      <c r="J134" s="75">
        <f>I134*F134</f>
        <v>0</v>
      </c>
      <c r="K134" s="75"/>
      <c r="L134" s="75">
        <f>K134*F134</f>
        <v>0</v>
      </c>
      <c r="M134" s="75">
        <f>L134+J134+H134</f>
        <v>0</v>
      </c>
      <c r="O134" s="9"/>
      <c r="P134" s="9"/>
      <c r="Q134" s="9"/>
      <c r="R134" s="9"/>
      <c r="S134" s="9"/>
      <c r="T134" s="9"/>
      <c r="U134" s="9"/>
      <c r="V134" s="9"/>
      <c r="W134" s="9"/>
    </row>
    <row r="135" spans="1:23" ht="18" customHeight="1">
      <c r="A135" s="63"/>
      <c r="B135" s="124"/>
      <c r="C135" s="57" t="s">
        <v>10</v>
      </c>
      <c r="D135" s="124" t="s">
        <v>15</v>
      </c>
      <c r="E135" s="69">
        <v>1</v>
      </c>
      <c r="F135" s="59">
        <f>E135*F134</f>
        <v>3</v>
      </c>
      <c r="G135" s="69"/>
      <c r="H135" s="69">
        <f>G135*F135</f>
        <v>0</v>
      </c>
      <c r="I135" s="69"/>
      <c r="J135" s="69">
        <f>I135*F135</f>
        <v>0</v>
      </c>
      <c r="K135" s="69"/>
      <c r="L135" s="69">
        <f>K135*F135</f>
        <v>0</v>
      </c>
      <c r="M135" s="69">
        <f>L135+J135+H135</f>
        <v>0</v>
      </c>
      <c r="O135" s="9"/>
      <c r="P135" s="9"/>
      <c r="Q135" s="9"/>
      <c r="R135" s="9"/>
      <c r="S135" s="9"/>
      <c r="T135" s="9"/>
      <c r="U135" s="9"/>
      <c r="V135" s="9"/>
      <c r="W135" s="9"/>
    </row>
    <row r="136" spans="1:23" s="459" customFormat="1" ht="25.5" customHeight="1">
      <c r="A136" s="352">
        <v>4</v>
      </c>
      <c r="B136" s="353" t="s">
        <v>23</v>
      </c>
      <c r="C136" s="354" t="s">
        <v>227</v>
      </c>
      <c r="D136" s="352" t="s">
        <v>236</v>
      </c>
      <c r="E136" s="414"/>
      <c r="F136" s="625">
        <v>2.6</v>
      </c>
      <c r="G136" s="414"/>
      <c r="H136" s="455"/>
      <c r="I136" s="456"/>
      <c r="J136" s="457"/>
      <c r="K136" s="456"/>
      <c r="L136" s="455"/>
      <c r="M136" s="626"/>
      <c r="N136" s="847"/>
      <c r="O136" s="458"/>
      <c r="P136" s="458"/>
      <c r="Q136" s="458"/>
      <c r="R136" s="458"/>
      <c r="S136" s="458"/>
      <c r="T136" s="458"/>
      <c r="U136" s="458"/>
      <c r="V136" s="458"/>
      <c r="W136" s="458"/>
    </row>
    <row r="137" spans="1:23" s="629" customFormat="1" ht="18.75" customHeight="1">
      <c r="A137" s="372"/>
      <c r="B137" s="124"/>
      <c r="C137" s="363" t="s">
        <v>130</v>
      </c>
      <c r="D137" s="364" t="s">
        <v>15</v>
      </c>
      <c r="E137" s="383">
        <v>1</v>
      </c>
      <c r="F137" s="383">
        <f>F136*E137</f>
        <v>2.6</v>
      </c>
      <c r="G137" s="365"/>
      <c r="H137" s="627"/>
      <c r="I137" s="383"/>
      <c r="J137" s="461">
        <f>F137*I137</f>
        <v>0</v>
      </c>
      <c r="K137" s="451"/>
      <c r="L137" s="383"/>
      <c r="M137" s="383">
        <f>H137+J137+L137</f>
        <v>0</v>
      </c>
      <c r="N137" s="848"/>
      <c r="O137" s="628"/>
      <c r="P137" s="628"/>
      <c r="Q137" s="628"/>
      <c r="R137" s="628"/>
      <c r="S137" s="628"/>
      <c r="T137" s="628"/>
      <c r="U137" s="628"/>
      <c r="V137" s="628"/>
      <c r="W137" s="628"/>
    </row>
    <row r="138" spans="1:23" ht="35.25" customHeight="1">
      <c r="A138" s="53">
        <v>5</v>
      </c>
      <c r="B138" s="97" t="s">
        <v>23</v>
      </c>
      <c r="C138" s="54" t="s">
        <v>343</v>
      </c>
      <c r="D138" s="111" t="s">
        <v>15</v>
      </c>
      <c r="E138" s="105"/>
      <c r="F138" s="119">
        <v>0.4</v>
      </c>
      <c r="G138" s="75"/>
      <c r="H138" s="83">
        <f>G138*F138</f>
        <v>0</v>
      </c>
      <c r="I138" s="75"/>
      <c r="J138" s="75">
        <f>I138*F138</f>
        <v>0</v>
      </c>
      <c r="K138" s="75"/>
      <c r="L138" s="75">
        <f>K138*F138</f>
        <v>0</v>
      </c>
      <c r="M138" s="75">
        <f>L138+J138+H138</f>
        <v>0</v>
      </c>
      <c r="O138" s="9"/>
      <c r="P138" s="9"/>
      <c r="Q138" s="9"/>
      <c r="R138" s="9"/>
      <c r="S138" s="9"/>
      <c r="T138" s="9"/>
      <c r="U138" s="9"/>
      <c r="V138" s="9"/>
      <c r="W138" s="9"/>
    </row>
    <row r="139" spans="1:23" ht="18" customHeight="1">
      <c r="A139" s="63"/>
      <c r="B139" s="124"/>
      <c r="C139" s="57" t="s">
        <v>10</v>
      </c>
      <c r="D139" s="124" t="s">
        <v>15</v>
      </c>
      <c r="E139" s="69">
        <v>1</v>
      </c>
      <c r="F139" s="59">
        <f>E139*F138</f>
        <v>0.4</v>
      </c>
      <c r="G139" s="69"/>
      <c r="H139" s="69">
        <f>G139*F139</f>
        <v>0</v>
      </c>
      <c r="I139" s="69"/>
      <c r="J139" s="69">
        <f>I139*F139</f>
        <v>0</v>
      </c>
      <c r="K139" s="69"/>
      <c r="L139" s="69">
        <f>K139*F139</f>
        <v>0</v>
      </c>
      <c r="M139" s="69">
        <f>L139+J139+H139</f>
        <v>0</v>
      </c>
      <c r="O139" s="9"/>
      <c r="P139" s="9"/>
      <c r="Q139" s="9"/>
      <c r="R139" s="9"/>
      <c r="S139" s="9"/>
      <c r="T139" s="9"/>
      <c r="U139" s="9"/>
      <c r="V139" s="9"/>
      <c r="W139" s="9"/>
    </row>
    <row r="140" spans="1:23" ht="33.75" customHeight="1">
      <c r="A140" s="53">
        <v>6</v>
      </c>
      <c r="B140" s="87" t="s">
        <v>23</v>
      </c>
      <c r="C140" s="98" t="s">
        <v>590</v>
      </c>
      <c r="D140" s="86" t="s">
        <v>22</v>
      </c>
      <c r="E140" s="85"/>
      <c r="F140" s="732">
        <v>0.76</v>
      </c>
      <c r="G140" s="99"/>
      <c r="H140" s="100"/>
      <c r="I140" s="99"/>
      <c r="J140" s="101"/>
      <c r="K140" s="99"/>
      <c r="L140" s="100"/>
      <c r="M140" s="99"/>
    </row>
    <row r="141" spans="1:23" ht="19.5" customHeight="1">
      <c r="A141" s="64"/>
      <c r="B141" s="104"/>
      <c r="C141" s="102" t="s">
        <v>285</v>
      </c>
      <c r="D141" s="92" t="s">
        <v>22</v>
      </c>
      <c r="E141" s="59">
        <v>1</v>
      </c>
      <c r="F141" s="89">
        <f>E141*F140</f>
        <v>0.76</v>
      </c>
      <c r="G141" s="59"/>
      <c r="H141" s="103"/>
      <c r="I141" s="59"/>
      <c r="J141" s="96"/>
      <c r="K141" s="59"/>
      <c r="L141" s="103">
        <f>K141*F141</f>
        <v>0</v>
      </c>
      <c r="M141" s="59">
        <f>L141+J141+H141</f>
        <v>0</v>
      </c>
    </row>
    <row r="142" spans="1:23" ht="36" customHeight="1">
      <c r="A142" s="151">
        <v>7</v>
      </c>
      <c r="B142" s="189" t="s">
        <v>199</v>
      </c>
      <c r="C142" s="668" t="s">
        <v>235</v>
      </c>
      <c r="D142" s="151" t="s">
        <v>15</v>
      </c>
      <c r="E142" s="153"/>
      <c r="F142" s="154">
        <v>0.4</v>
      </c>
      <c r="G142" s="190"/>
      <c r="H142" s="190">
        <f t="shared" ref="H142:H145" si="24">G142*F142</f>
        <v>0</v>
      </c>
      <c r="I142" s="190"/>
      <c r="J142" s="190">
        <f t="shared" ref="J142:J145" si="25">I142*F142</f>
        <v>0</v>
      </c>
      <c r="K142" s="190"/>
      <c r="L142" s="190">
        <f t="shared" ref="L142:L145" si="26">K142*F142</f>
        <v>0</v>
      </c>
      <c r="M142" s="190">
        <f t="shared" ref="M142:M145" si="27">L142+J142+H142</f>
        <v>0</v>
      </c>
    </row>
    <row r="143" spans="1:23" ht="16.5" customHeight="1">
      <c r="A143" s="155"/>
      <c r="B143" s="156" t="s">
        <v>23</v>
      </c>
      <c r="C143" s="157" t="s">
        <v>10</v>
      </c>
      <c r="D143" s="156" t="s">
        <v>15</v>
      </c>
      <c r="E143" s="258">
        <v>1</v>
      </c>
      <c r="F143" s="146">
        <f>E143*F142</f>
        <v>0.4</v>
      </c>
      <c r="G143" s="146"/>
      <c r="H143" s="146">
        <f t="shared" si="24"/>
        <v>0</v>
      </c>
      <c r="I143" s="146"/>
      <c r="J143" s="146">
        <f t="shared" si="25"/>
        <v>0</v>
      </c>
      <c r="K143" s="146"/>
      <c r="L143" s="146">
        <f t="shared" si="26"/>
        <v>0</v>
      </c>
      <c r="M143" s="146">
        <f t="shared" si="27"/>
        <v>0</v>
      </c>
    </row>
    <row r="144" spans="1:23" ht="15.75" customHeight="1">
      <c r="A144" s="155"/>
      <c r="B144" s="159"/>
      <c r="C144" s="157" t="s">
        <v>230</v>
      </c>
      <c r="D144" s="156" t="s">
        <v>15</v>
      </c>
      <c r="E144" s="258">
        <v>1.1200000000000001</v>
      </c>
      <c r="F144" s="146">
        <f>E144*F142</f>
        <v>0.44800000000000006</v>
      </c>
      <c r="G144" s="196"/>
      <c r="H144" s="146">
        <f t="shared" si="24"/>
        <v>0</v>
      </c>
      <c r="I144" s="146"/>
      <c r="J144" s="146">
        <f t="shared" si="25"/>
        <v>0</v>
      </c>
      <c r="K144" s="146"/>
      <c r="L144" s="146">
        <f t="shared" si="26"/>
        <v>0</v>
      </c>
      <c r="M144" s="146">
        <f t="shared" si="27"/>
        <v>0</v>
      </c>
    </row>
    <row r="145" spans="1:23" ht="15.75" customHeight="1">
      <c r="A145" s="165"/>
      <c r="B145" s="166"/>
      <c r="C145" s="167" t="s">
        <v>17</v>
      </c>
      <c r="D145" s="166" t="s">
        <v>12</v>
      </c>
      <c r="E145" s="260">
        <v>0.01</v>
      </c>
      <c r="F145" s="217">
        <f>E145*F142</f>
        <v>4.0000000000000001E-3</v>
      </c>
      <c r="G145" s="148"/>
      <c r="H145" s="148">
        <f t="shared" si="24"/>
        <v>0</v>
      </c>
      <c r="I145" s="148"/>
      <c r="J145" s="148">
        <f t="shared" si="25"/>
        <v>0</v>
      </c>
      <c r="K145" s="148"/>
      <c r="L145" s="148">
        <f t="shared" si="26"/>
        <v>0</v>
      </c>
      <c r="M145" s="148">
        <f t="shared" si="27"/>
        <v>0</v>
      </c>
    </row>
    <row r="146" spans="1:23" s="459" customFormat="1" ht="23.25" customHeight="1">
      <c r="A146" s="400"/>
      <c r="B146" s="606"/>
      <c r="C146" s="607" t="s">
        <v>476</v>
      </c>
      <c r="D146" s="464"/>
      <c r="E146" s="464"/>
      <c r="F146" s="464"/>
      <c r="G146" s="464"/>
      <c r="H146" s="608">
        <f>SUM(H126:H145)</f>
        <v>0</v>
      </c>
      <c r="I146" s="609"/>
      <c r="J146" s="608">
        <f>SUM(J126:J145)</f>
        <v>0</v>
      </c>
      <c r="K146" s="609"/>
      <c r="L146" s="465">
        <f>SUM(L126:L145)</f>
        <v>0</v>
      </c>
      <c r="M146" s="465">
        <f>SUM(M126:M145)</f>
        <v>0</v>
      </c>
      <c r="N146" s="458"/>
      <c r="O146" s="458"/>
      <c r="P146" s="458"/>
      <c r="Q146" s="458"/>
      <c r="R146" s="458"/>
      <c r="S146" s="458"/>
      <c r="T146" s="458"/>
      <c r="U146" s="458"/>
      <c r="V146" s="458"/>
      <c r="W146" s="458"/>
    </row>
    <row r="147" spans="1:23" s="454" customFormat="1" ht="53.25" customHeight="1">
      <c r="A147" s="585"/>
      <c r="B147" s="585"/>
      <c r="C147" s="586" t="s">
        <v>490</v>
      </c>
      <c r="D147" s="587"/>
      <c r="E147" s="588"/>
      <c r="F147" s="589"/>
      <c r="G147" s="589"/>
      <c r="H147" s="590">
        <f>H146+H124+H104+H82+H70+H43</f>
        <v>0</v>
      </c>
      <c r="I147" s="590"/>
      <c r="J147" s="590">
        <f>J146+J124+J104+J82+J70+J43</f>
        <v>0</v>
      </c>
      <c r="K147" s="590"/>
      <c r="L147" s="590">
        <f>L146+L124+L104+L82+L70+L43</f>
        <v>0</v>
      </c>
      <c r="M147" s="590">
        <f>M146+M124+M104+M82+M70+M43</f>
        <v>0</v>
      </c>
      <c r="N147" s="591"/>
      <c r="O147" s="453"/>
      <c r="P147" s="453"/>
      <c r="Q147" s="453"/>
      <c r="R147" s="453"/>
      <c r="S147" s="453"/>
      <c r="T147" s="453"/>
    </row>
    <row r="148" spans="1:23" s="368" customFormat="1" ht="35.25" customHeight="1">
      <c r="A148" s="592"/>
      <c r="B148" s="592"/>
      <c r="C148" s="593" t="s">
        <v>221</v>
      </c>
      <c r="D148" s="594"/>
      <c r="E148" s="595" t="s">
        <v>200</v>
      </c>
      <c r="F148" s="559"/>
      <c r="G148" s="558"/>
      <c r="H148" s="558"/>
      <c r="I148" s="558"/>
      <c r="J148" s="558"/>
      <c r="K148" s="558"/>
      <c r="L148" s="558"/>
      <c r="M148" s="558"/>
      <c r="N148" s="170"/>
    </row>
    <row r="149" spans="1:23" s="454" customFormat="1" ht="23.25" customHeight="1">
      <c r="A149" s="485"/>
      <c r="B149" s="485"/>
      <c r="C149" s="586" t="s">
        <v>5</v>
      </c>
      <c r="D149" s="596"/>
      <c r="E149" s="597"/>
      <c r="F149" s="558"/>
      <c r="G149" s="558"/>
      <c r="H149" s="558"/>
      <c r="I149" s="558"/>
      <c r="J149" s="558"/>
      <c r="K149" s="558"/>
      <c r="L149" s="558"/>
      <c r="M149" s="558"/>
      <c r="N149" s="452"/>
      <c r="O149" s="453"/>
      <c r="P149" s="453"/>
      <c r="Q149" s="453"/>
      <c r="R149" s="453"/>
      <c r="S149" s="453"/>
      <c r="T149" s="453"/>
    </row>
    <row r="150" spans="1:23" s="454" customFormat="1" ht="22.5" customHeight="1">
      <c r="A150" s="485"/>
      <c r="B150" s="485"/>
      <c r="C150" s="557" t="s">
        <v>222</v>
      </c>
      <c r="D150" s="596"/>
      <c r="E150" s="598" t="s">
        <v>200</v>
      </c>
      <c r="F150" s="558"/>
      <c r="G150" s="558"/>
      <c r="H150" s="558"/>
      <c r="I150" s="558"/>
      <c r="J150" s="558"/>
      <c r="K150" s="558"/>
      <c r="L150" s="558"/>
      <c r="M150" s="558"/>
      <c r="N150" s="452"/>
      <c r="O150" s="453"/>
      <c r="P150" s="453"/>
      <c r="Q150" s="453"/>
      <c r="R150" s="453"/>
      <c r="S150" s="453"/>
      <c r="T150" s="453"/>
    </row>
    <row r="151" spans="1:23" s="454" customFormat="1" ht="21" customHeight="1">
      <c r="A151" s="485"/>
      <c r="B151" s="485"/>
      <c r="C151" s="557" t="s">
        <v>5</v>
      </c>
      <c r="D151" s="596"/>
      <c r="E151" s="597"/>
      <c r="F151" s="558"/>
      <c r="G151" s="558"/>
      <c r="H151" s="558"/>
      <c r="I151" s="558"/>
      <c r="J151" s="558"/>
      <c r="K151" s="558"/>
      <c r="L151" s="558"/>
      <c r="M151" s="558"/>
      <c r="N151" s="452"/>
      <c r="O151" s="453"/>
      <c r="P151" s="453"/>
      <c r="Q151" s="453"/>
      <c r="R151" s="453"/>
      <c r="S151" s="453"/>
      <c r="T151" s="453"/>
    </row>
    <row r="152" spans="1:23" s="454" customFormat="1" ht="23.25" customHeight="1">
      <c r="A152" s="485"/>
      <c r="B152" s="485"/>
      <c r="C152" s="557" t="s">
        <v>223</v>
      </c>
      <c r="D152" s="596"/>
      <c r="E152" s="598" t="s">
        <v>200</v>
      </c>
      <c r="F152" s="558"/>
      <c r="G152" s="558"/>
      <c r="H152" s="558"/>
      <c r="I152" s="558"/>
      <c r="J152" s="558"/>
      <c r="K152" s="558"/>
      <c r="L152" s="558"/>
      <c r="M152" s="558"/>
      <c r="N152" s="452"/>
      <c r="O152" s="453"/>
      <c r="P152" s="453"/>
      <c r="Q152" s="453"/>
      <c r="R152" s="453"/>
      <c r="S152" s="453"/>
      <c r="T152" s="453"/>
    </row>
    <row r="153" spans="1:23" s="454" customFormat="1" ht="48.75" customHeight="1">
      <c r="A153" s="585"/>
      <c r="B153" s="585"/>
      <c r="C153" s="586" t="s">
        <v>5</v>
      </c>
      <c r="D153" s="599"/>
      <c r="E153" s="600"/>
      <c r="F153" s="590"/>
      <c r="G153" s="590"/>
      <c r="H153" s="590"/>
      <c r="I153" s="590"/>
      <c r="J153" s="590"/>
      <c r="K153" s="590"/>
      <c r="L153" s="590"/>
      <c r="M153" s="601"/>
      <c r="N153" s="591"/>
      <c r="O153" s="453"/>
      <c r="P153" s="453"/>
      <c r="Q153" s="453"/>
      <c r="R153" s="453"/>
      <c r="S153" s="453"/>
      <c r="T153" s="453"/>
    </row>
    <row r="154" spans="1:23" s="602" customFormat="1" ht="42" customHeight="1">
      <c r="B154" s="603"/>
      <c r="C154" s="604"/>
      <c r="N154" s="605"/>
      <c r="O154" s="605"/>
      <c r="P154" s="605"/>
      <c r="Q154" s="718"/>
      <c r="R154" s="605"/>
      <c r="S154" s="605"/>
      <c r="T154" s="605"/>
    </row>
    <row r="155" spans="1:23" s="602" customFormat="1" ht="15.75" customHeight="1">
      <c r="A155" s="603"/>
      <c r="B155" s="603"/>
      <c r="C155" s="603"/>
      <c r="D155" s="603"/>
      <c r="E155" s="603"/>
      <c r="F155" s="603"/>
      <c r="G155" s="603"/>
      <c r="H155" s="603"/>
      <c r="I155" s="603"/>
      <c r="J155" s="603"/>
      <c r="K155" s="603"/>
      <c r="L155" s="603"/>
      <c r="M155" s="603"/>
    </row>
    <row r="156" spans="1:23" s="602" customFormat="1" ht="12.75">
      <c r="B156" s="603"/>
      <c r="C156" s="604"/>
    </row>
  </sheetData>
  <mergeCells count="19">
    <mergeCell ref="A1:M1"/>
    <mergeCell ref="A2:M2"/>
    <mergeCell ref="A4:M4"/>
    <mergeCell ref="B7:B8"/>
    <mergeCell ref="C7:C8"/>
    <mergeCell ref="D7:D8"/>
    <mergeCell ref="N8:O8"/>
    <mergeCell ref="A5:B5"/>
    <mergeCell ref="H5:J5"/>
    <mergeCell ref="K5:L5"/>
    <mergeCell ref="A6:B6"/>
    <mergeCell ref="H6:J6"/>
    <mergeCell ref="K6:L6"/>
    <mergeCell ref="A7:A8"/>
    <mergeCell ref="E7:F7"/>
    <mergeCell ref="G7:H7"/>
    <mergeCell ref="I7:J7"/>
    <mergeCell ref="K7:L7"/>
    <mergeCell ref="M7:M8"/>
  </mergeCells>
  <pageMargins left="0.59055118110236227" right="0.19685039370078741" top="0.39370078740157483" bottom="0.39370078740157483" header="0.43307086614173229" footer="0.15748031496062992"/>
  <pageSetup paperSize="9" scale="91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E4E5-934F-411E-8D1D-C74826F86F4D}">
  <sheetPr>
    <tabColor theme="6" tint="0.59999389629810485"/>
  </sheetPr>
  <dimension ref="A1:W116"/>
  <sheetViews>
    <sheetView showZeros="0" topLeftCell="A103" zoomScaleNormal="100" workbookViewId="0">
      <selection activeCell="P110" sqref="P110"/>
    </sheetView>
  </sheetViews>
  <sheetFormatPr defaultColWidth="9.125" defaultRowHeight="15.75"/>
  <cols>
    <col min="1" max="1" width="3.125" style="5" customWidth="1"/>
    <col min="2" max="2" width="8.625" style="4" customWidth="1"/>
    <col min="3" max="3" width="45.625" style="4" customWidth="1"/>
    <col min="4" max="4" width="6.875" style="4" customWidth="1"/>
    <col min="5" max="5" width="8.375" style="12" customWidth="1"/>
    <col min="6" max="6" width="10" style="13" customWidth="1"/>
    <col min="7" max="7" width="7.875" style="1" customWidth="1"/>
    <col min="8" max="8" width="13.75" style="7" customWidth="1"/>
    <col min="9" max="9" width="7.75" style="1" customWidth="1"/>
    <col min="10" max="10" width="11.75" style="7" customWidth="1"/>
    <col min="11" max="11" width="6.375" style="1" customWidth="1"/>
    <col min="12" max="12" width="11.125" style="7" customWidth="1"/>
    <col min="13" max="13" width="13.75" style="7" customWidth="1"/>
    <col min="14" max="14" width="13.125" style="9" customWidth="1"/>
    <col min="15" max="16384" width="9.125" style="1"/>
  </cols>
  <sheetData>
    <row r="1" spans="1:23" ht="26.25" customHeight="1">
      <c r="A1" s="905" t="s">
        <v>336</v>
      </c>
      <c r="B1" s="905"/>
      <c r="C1" s="906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"/>
    </row>
    <row r="2" spans="1:23" ht="24" customHeight="1">
      <c r="A2" s="896" t="s">
        <v>339</v>
      </c>
      <c r="B2" s="896"/>
      <c r="C2" s="907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"/>
    </row>
    <row r="3" spans="1:23" ht="14.25" customHeight="1">
      <c r="C3" s="47"/>
      <c r="E3" s="1"/>
      <c r="F3" s="8"/>
      <c r="H3" s="1"/>
      <c r="J3" s="1"/>
      <c r="L3" s="1"/>
      <c r="M3" s="48"/>
      <c r="N3" s="1"/>
    </row>
    <row r="4" spans="1:23" ht="27" customHeight="1">
      <c r="A4" s="908" t="s">
        <v>649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1"/>
    </row>
    <row r="5" spans="1:23" ht="21.75" customHeight="1">
      <c r="A5" s="909" t="s">
        <v>13</v>
      </c>
      <c r="B5" s="909"/>
      <c r="C5" s="49" t="s">
        <v>70</v>
      </c>
      <c r="D5" s="731"/>
      <c r="E5" s="2"/>
      <c r="F5" s="2"/>
      <c r="G5" s="2"/>
      <c r="H5" s="910" t="s">
        <v>71</v>
      </c>
      <c r="I5" s="910"/>
      <c r="J5" s="910"/>
      <c r="K5" s="911">
        <f>M113</f>
        <v>0</v>
      </c>
      <c r="L5" s="912"/>
      <c r="M5" s="2" t="s">
        <v>12</v>
      </c>
      <c r="N5" s="1"/>
    </row>
    <row r="6" spans="1:23" ht="21.75" customHeight="1">
      <c r="A6" s="902"/>
      <c r="B6" s="902"/>
      <c r="C6" s="50"/>
      <c r="D6" s="730"/>
      <c r="E6" s="10"/>
      <c r="F6" s="10"/>
      <c r="G6" s="2"/>
      <c r="H6" s="903" t="s">
        <v>58</v>
      </c>
      <c r="I6" s="903"/>
      <c r="J6" s="903"/>
      <c r="K6" s="904">
        <f>J107</f>
        <v>0</v>
      </c>
      <c r="L6" s="904"/>
      <c r="M6" s="2" t="s">
        <v>12</v>
      </c>
      <c r="N6" s="1"/>
    </row>
    <row r="7" spans="1:23" ht="35.25" customHeight="1">
      <c r="A7" s="915" t="s">
        <v>11</v>
      </c>
      <c r="B7" s="913" t="s">
        <v>0</v>
      </c>
      <c r="C7" s="913" t="s">
        <v>1</v>
      </c>
      <c r="D7" s="916" t="s">
        <v>6</v>
      </c>
      <c r="E7" s="913" t="s">
        <v>2</v>
      </c>
      <c r="F7" s="913"/>
      <c r="G7" s="913" t="s">
        <v>4</v>
      </c>
      <c r="H7" s="913"/>
      <c r="I7" s="913" t="s">
        <v>3</v>
      </c>
      <c r="J7" s="913"/>
      <c r="K7" s="913" t="s">
        <v>9</v>
      </c>
      <c r="L7" s="913"/>
      <c r="M7" s="914" t="s">
        <v>5</v>
      </c>
    </row>
    <row r="8" spans="1:23" ht="30" customHeight="1">
      <c r="A8" s="915"/>
      <c r="B8" s="913"/>
      <c r="C8" s="913"/>
      <c r="D8" s="916"/>
      <c r="E8" s="18" t="s">
        <v>8</v>
      </c>
      <c r="F8" s="729" t="s">
        <v>7</v>
      </c>
      <c r="G8" s="729" t="s">
        <v>8</v>
      </c>
      <c r="H8" s="17" t="s">
        <v>7</v>
      </c>
      <c r="I8" s="729" t="s">
        <v>8</v>
      </c>
      <c r="J8" s="17" t="s">
        <v>7</v>
      </c>
      <c r="K8" s="729" t="s">
        <v>8</v>
      </c>
      <c r="L8" s="17" t="s">
        <v>7</v>
      </c>
      <c r="M8" s="914"/>
    </row>
    <row r="9" spans="1:23" ht="21" customHeight="1">
      <c r="A9" s="16">
        <v>1</v>
      </c>
      <c r="B9" s="15">
        <v>2</v>
      </c>
      <c r="C9" s="15">
        <v>3</v>
      </c>
      <c r="D9" s="15">
        <v>4</v>
      </c>
      <c r="E9" s="327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</row>
    <row r="10" spans="1:23" s="499" customFormat="1" ht="47.25" customHeight="1">
      <c r="A10" s="610"/>
      <c r="B10" s="610"/>
      <c r="C10" s="611" t="s">
        <v>494</v>
      </c>
      <c r="D10" s="610"/>
      <c r="E10" s="612"/>
      <c r="F10" s="612"/>
      <c r="G10" s="612"/>
      <c r="H10" s="612"/>
      <c r="I10" s="612"/>
      <c r="J10" s="612"/>
      <c r="K10" s="612"/>
      <c r="L10" s="612"/>
      <c r="M10" s="612"/>
      <c r="N10" s="496"/>
      <c r="O10" s="497"/>
      <c r="P10" s="497"/>
      <c r="Q10" s="498"/>
      <c r="R10" s="498"/>
      <c r="S10" s="498"/>
      <c r="T10" s="498"/>
      <c r="U10" s="498"/>
      <c r="V10" s="498"/>
      <c r="W10" s="498"/>
    </row>
    <row r="11" spans="1:23" s="222" customFormat="1" ht="46.5" customHeight="1">
      <c r="A11" s="738">
        <v>1</v>
      </c>
      <c r="B11" s="739" t="s">
        <v>289</v>
      </c>
      <c r="C11" s="639" t="s">
        <v>511</v>
      </c>
      <c r="D11" s="694" t="s">
        <v>31</v>
      </c>
      <c r="E11" s="695"/>
      <c r="F11" s="696">
        <v>12.4</v>
      </c>
      <c r="G11" s="740"/>
      <c r="H11" s="741"/>
      <c r="I11" s="742"/>
      <c r="J11" s="743"/>
      <c r="K11" s="740"/>
      <c r="L11" s="741"/>
      <c r="M11" s="742"/>
      <c r="N11" s="850"/>
    </row>
    <row r="12" spans="1:23" s="222" customFormat="1" ht="18.75" customHeight="1">
      <c r="A12" s="734"/>
      <c r="B12" s="705"/>
      <c r="C12" s="704" t="s">
        <v>290</v>
      </c>
      <c r="D12" s="223" t="s">
        <v>31</v>
      </c>
      <c r="E12" s="706">
        <v>1</v>
      </c>
      <c r="F12" s="707">
        <f>E12*F11</f>
        <v>12.4</v>
      </c>
      <c r="G12" s="706"/>
      <c r="H12" s="707"/>
      <c r="I12" s="706"/>
      <c r="J12" s="707">
        <f>I12*F12</f>
        <v>0</v>
      </c>
      <c r="K12" s="709"/>
      <c r="L12" s="710"/>
      <c r="M12" s="706">
        <f>L12+J12+H12</f>
        <v>0</v>
      </c>
      <c r="N12" s="850"/>
    </row>
    <row r="13" spans="1:23" s="222" customFormat="1" ht="19.5" customHeight="1">
      <c r="A13" s="223"/>
      <c r="B13" s="226"/>
      <c r="C13" s="224" t="s">
        <v>25</v>
      </c>
      <c r="D13" s="227" t="s">
        <v>12</v>
      </c>
      <c r="E13" s="755">
        <v>1.35E-2</v>
      </c>
      <c r="F13" s="195">
        <f>F11*E13</f>
        <v>0.16739999999999999</v>
      </c>
      <c r="G13" s="711"/>
      <c r="H13" s="712"/>
      <c r="I13" s="711"/>
      <c r="J13" s="712"/>
      <c r="K13" s="196"/>
      <c r="L13" s="195">
        <f>F13*K13</f>
        <v>0</v>
      </c>
      <c r="M13" s="706">
        <f t="shared" ref="M13:M23" si="0">L13+J13+H13</f>
        <v>0</v>
      </c>
      <c r="N13" s="850"/>
    </row>
    <row r="14" spans="1:23" s="745" customFormat="1" ht="19.5" customHeight="1">
      <c r="A14" s="223"/>
      <c r="B14" s="653"/>
      <c r="C14" s="157" t="s">
        <v>291</v>
      </c>
      <c r="D14" s="744" t="s">
        <v>15</v>
      </c>
      <c r="E14" s="252">
        <v>0.153</v>
      </c>
      <c r="F14" s="195">
        <f>E14*F11</f>
        <v>1.8972</v>
      </c>
      <c r="G14" s="196"/>
      <c r="H14" s="195">
        <f>G14*F14</f>
        <v>0</v>
      </c>
      <c r="I14" s="196"/>
      <c r="J14" s="195"/>
      <c r="K14" s="228"/>
      <c r="L14" s="304"/>
      <c r="M14" s="706">
        <f t="shared" si="0"/>
        <v>0</v>
      </c>
      <c r="N14" s="851"/>
    </row>
    <row r="15" spans="1:23" s="745" customFormat="1" ht="16.5" customHeight="1">
      <c r="A15" s="223"/>
      <c r="B15" s="653"/>
      <c r="C15" s="157" t="s">
        <v>301</v>
      </c>
      <c r="D15" s="744" t="s">
        <v>31</v>
      </c>
      <c r="E15" s="196">
        <v>1.1000000000000001</v>
      </c>
      <c r="F15" s="195">
        <f>E15*F11</f>
        <v>13.640000000000002</v>
      </c>
      <c r="G15" s="196"/>
      <c r="H15" s="195">
        <f>G15*F15</f>
        <v>0</v>
      </c>
      <c r="I15" s="196"/>
      <c r="J15" s="195"/>
      <c r="K15" s="746"/>
      <c r="L15" s="304">
        <f>K15*F15</f>
        <v>0</v>
      </c>
      <c r="M15" s="706">
        <f t="shared" si="0"/>
        <v>0</v>
      </c>
      <c r="N15" s="851"/>
    </row>
    <row r="16" spans="1:23" s="222" customFormat="1" ht="18" customHeight="1">
      <c r="A16" s="734"/>
      <c r="B16" s="653"/>
      <c r="C16" s="715" t="s">
        <v>300</v>
      </c>
      <c r="D16" s="705" t="s">
        <v>31</v>
      </c>
      <c r="E16" s="706">
        <v>0.11</v>
      </c>
      <c r="F16" s="707">
        <f>E16*F11</f>
        <v>1.3640000000000001</v>
      </c>
      <c r="G16" s="706"/>
      <c r="H16" s="195">
        <f t="shared" ref="H16:H23" si="1">G16*F16</f>
        <v>0</v>
      </c>
      <c r="I16" s="706"/>
      <c r="J16" s="707"/>
      <c r="K16" s="746"/>
      <c r="L16" s="304">
        <f>K16*F16</f>
        <v>0</v>
      </c>
      <c r="M16" s="706">
        <f t="shared" si="0"/>
        <v>0</v>
      </c>
      <c r="N16" s="850"/>
    </row>
    <row r="17" spans="1:16" ht="18" customHeight="1">
      <c r="A17" s="155"/>
      <c r="B17" s="726"/>
      <c r="C17" s="157" t="s">
        <v>303</v>
      </c>
      <c r="D17" s="156" t="s">
        <v>29</v>
      </c>
      <c r="E17" s="270">
        <v>1.17E-2</v>
      </c>
      <c r="F17" s="158">
        <f>E17*F11</f>
        <v>0.14508000000000001</v>
      </c>
      <c r="G17" s="146"/>
      <c r="H17" s="146">
        <f t="shared" si="1"/>
        <v>0</v>
      </c>
      <c r="I17" s="146"/>
      <c r="J17" s="146">
        <f t="shared" ref="J17" si="2">I17*F17</f>
        <v>0</v>
      </c>
      <c r="K17" s="146"/>
      <c r="L17" s="146">
        <f t="shared" ref="L17" si="3">K17*F17</f>
        <v>0</v>
      </c>
      <c r="M17" s="146">
        <f t="shared" si="0"/>
        <v>0</v>
      </c>
    </row>
    <row r="18" spans="1:16" s="747" customFormat="1" ht="17.25" customHeight="1">
      <c r="A18" s="734"/>
      <c r="B18" s="734"/>
      <c r="C18" s="704" t="s">
        <v>169</v>
      </c>
      <c r="D18" s="734" t="s">
        <v>15</v>
      </c>
      <c r="E18" s="754">
        <v>0.17799999999999999</v>
      </c>
      <c r="F18" s="706">
        <f>E18*F11</f>
        <v>2.2071999999999998</v>
      </c>
      <c r="G18" s="706"/>
      <c r="H18" s="195">
        <f t="shared" si="1"/>
        <v>0</v>
      </c>
      <c r="I18" s="706"/>
      <c r="J18" s="706"/>
      <c r="K18" s="735"/>
      <c r="L18" s="657"/>
      <c r="M18" s="706">
        <f t="shared" si="0"/>
        <v>0</v>
      </c>
      <c r="N18" s="852"/>
    </row>
    <row r="19" spans="1:16" s="222" customFormat="1" ht="19.5" customHeight="1">
      <c r="A19" s="223"/>
      <c r="B19" s="227"/>
      <c r="C19" s="224" t="s">
        <v>292</v>
      </c>
      <c r="D19" s="227" t="s">
        <v>12</v>
      </c>
      <c r="E19" s="756">
        <v>6.9300000000000004E-3</v>
      </c>
      <c r="F19" s="195">
        <f>E19*F11</f>
        <v>8.5932000000000008E-2</v>
      </c>
      <c r="G19" s="196"/>
      <c r="H19" s="195">
        <f t="shared" si="1"/>
        <v>0</v>
      </c>
      <c r="I19" s="196"/>
      <c r="J19" s="195"/>
      <c r="K19" s="303"/>
      <c r="L19" s="303"/>
      <c r="M19" s="706">
        <f t="shared" si="0"/>
        <v>0</v>
      </c>
      <c r="N19" s="850"/>
    </row>
    <row r="20" spans="1:16" ht="34.5" customHeight="1">
      <c r="A20" s="151">
        <v>2</v>
      </c>
      <c r="B20" s="268" t="s">
        <v>293</v>
      </c>
      <c r="C20" s="220" t="s">
        <v>294</v>
      </c>
      <c r="D20" s="151" t="s">
        <v>36</v>
      </c>
      <c r="E20" s="153"/>
      <c r="F20" s="814">
        <v>8.3000000000000004E-2</v>
      </c>
      <c r="G20" s="154"/>
      <c r="H20" s="154">
        <f t="shared" si="1"/>
        <v>0</v>
      </c>
      <c r="I20" s="154"/>
      <c r="J20" s="154">
        <f t="shared" ref="J20:J23" si="4">I20*F20</f>
        <v>0</v>
      </c>
      <c r="K20" s="154"/>
      <c r="L20" s="154">
        <f t="shared" ref="L20:L23" si="5">K20*F20</f>
        <v>0</v>
      </c>
      <c r="M20" s="154">
        <f t="shared" si="0"/>
        <v>0</v>
      </c>
    </row>
    <row r="21" spans="1:16" ht="18" customHeight="1">
      <c r="A21" s="155"/>
      <c r="B21" s="156"/>
      <c r="C21" s="157" t="s">
        <v>10</v>
      </c>
      <c r="D21" s="275" t="s">
        <v>36</v>
      </c>
      <c r="E21" s="146">
        <v>1</v>
      </c>
      <c r="F21" s="758">
        <f>E21*F20</f>
        <v>8.3000000000000004E-2</v>
      </c>
      <c r="G21" s="146"/>
      <c r="H21" s="146">
        <f t="shared" si="1"/>
        <v>0</v>
      </c>
      <c r="I21" s="146"/>
      <c r="J21" s="146">
        <f t="shared" si="4"/>
        <v>0</v>
      </c>
      <c r="K21" s="146"/>
      <c r="L21" s="146">
        <f t="shared" si="5"/>
        <v>0</v>
      </c>
      <c r="M21" s="146">
        <f t="shared" si="0"/>
        <v>0</v>
      </c>
      <c r="P21" s="748"/>
    </row>
    <row r="22" spans="1:16" ht="18" customHeight="1">
      <c r="A22" s="155"/>
      <c r="B22" s="156"/>
      <c r="C22" s="157" t="s">
        <v>25</v>
      </c>
      <c r="D22" s="156" t="s">
        <v>12</v>
      </c>
      <c r="E22" s="146">
        <v>1.4</v>
      </c>
      <c r="F22" s="158">
        <f>E22*F20</f>
        <v>0.1162</v>
      </c>
      <c r="G22" s="146"/>
      <c r="H22" s="146">
        <f t="shared" si="1"/>
        <v>0</v>
      </c>
      <c r="I22" s="146"/>
      <c r="J22" s="146">
        <f t="shared" si="4"/>
        <v>0</v>
      </c>
      <c r="K22" s="146"/>
      <c r="L22" s="146">
        <f t="shared" si="5"/>
        <v>0</v>
      </c>
      <c r="M22" s="146">
        <f t="shared" si="0"/>
        <v>0</v>
      </c>
    </row>
    <row r="23" spans="1:16" ht="15.75" customHeight="1">
      <c r="A23" s="115"/>
      <c r="B23" s="94"/>
      <c r="C23" s="57" t="s">
        <v>355</v>
      </c>
      <c r="D23" s="124" t="s">
        <v>22</v>
      </c>
      <c r="E23" s="112" t="s">
        <v>35</v>
      </c>
      <c r="F23" s="126">
        <f>1.03*0.083</f>
        <v>8.549000000000001E-2</v>
      </c>
      <c r="G23" s="69"/>
      <c r="H23" s="69">
        <f t="shared" si="1"/>
        <v>0</v>
      </c>
      <c r="I23" s="69"/>
      <c r="J23" s="69">
        <f t="shared" si="4"/>
        <v>0</v>
      </c>
      <c r="K23" s="69"/>
      <c r="L23" s="69">
        <f t="shared" si="5"/>
        <v>0</v>
      </c>
      <c r="M23" s="69">
        <f t="shared" si="0"/>
        <v>0</v>
      </c>
    </row>
    <row r="24" spans="1:16" s="722" customFormat="1">
      <c r="A24" s="719"/>
      <c r="B24" s="238"/>
      <c r="C24" s="157" t="s">
        <v>275</v>
      </c>
      <c r="D24" s="223" t="s">
        <v>21</v>
      </c>
      <c r="E24" s="720" t="s">
        <v>35</v>
      </c>
      <c r="F24" s="196">
        <v>80</v>
      </c>
      <c r="G24" s="196"/>
      <c r="H24" s="196">
        <f t="shared" ref="H24:H27" si="6">G24*F24</f>
        <v>0</v>
      </c>
      <c r="I24" s="196"/>
      <c r="J24" s="196"/>
      <c r="K24" s="196"/>
      <c r="L24" s="196"/>
      <c r="M24" s="196">
        <f t="shared" ref="M24:M27" si="7">L24+J24+H24</f>
        <v>0</v>
      </c>
      <c r="N24" s="145"/>
    </row>
    <row r="25" spans="1:16" s="722" customFormat="1" ht="18" customHeight="1">
      <c r="A25" s="724"/>
      <c r="B25" s="238"/>
      <c r="C25" s="157" t="s">
        <v>276</v>
      </c>
      <c r="D25" s="223" t="s">
        <v>20</v>
      </c>
      <c r="E25" s="720" t="s">
        <v>35</v>
      </c>
      <c r="F25" s="196">
        <v>3</v>
      </c>
      <c r="G25" s="196"/>
      <c r="H25" s="196">
        <f t="shared" si="6"/>
        <v>0</v>
      </c>
      <c r="I25" s="196"/>
      <c r="J25" s="196">
        <f t="shared" ref="J25" si="8">I25*F25</f>
        <v>0</v>
      </c>
      <c r="K25" s="196"/>
      <c r="L25" s="196">
        <f t="shared" ref="L25" si="9">K25*F25</f>
        <v>0</v>
      </c>
      <c r="M25" s="196">
        <f t="shared" si="7"/>
        <v>0</v>
      </c>
      <c r="N25" s="849"/>
    </row>
    <row r="26" spans="1:16" s="722" customFormat="1" ht="18" customHeight="1">
      <c r="A26" s="724"/>
      <c r="B26" s="238"/>
      <c r="C26" s="157" t="s">
        <v>278</v>
      </c>
      <c r="D26" s="223" t="s">
        <v>21</v>
      </c>
      <c r="E26" s="720" t="s">
        <v>35</v>
      </c>
      <c r="F26" s="196">
        <v>1</v>
      </c>
      <c r="G26" s="196"/>
      <c r="H26" s="196">
        <f t="shared" si="6"/>
        <v>0</v>
      </c>
      <c r="I26" s="196"/>
      <c r="J26" s="196"/>
      <c r="K26" s="196"/>
      <c r="L26" s="196"/>
      <c r="M26" s="196">
        <f t="shared" si="7"/>
        <v>0</v>
      </c>
      <c r="N26" s="849"/>
    </row>
    <row r="27" spans="1:16" ht="18" customHeight="1">
      <c r="A27" s="165"/>
      <c r="B27" s="166"/>
      <c r="C27" s="167" t="s">
        <v>17</v>
      </c>
      <c r="D27" s="166" t="s">
        <v>12</v>
      </c>
      <c r="E27" s="148">
        <v>7.15</v>
      </c>
      <c r="F27" s="168">
        <f>E27*F20</f>
        <v>0.59345000000000003</v>
      </c>
      <c r="G27" s="148"/>
      <c r="H27" s="148">
        <f t="shared" si="6"/>
        <v>0</v>
      </c>
      <c r="I27" s="148"/>
      <c r="J27" s="148">
        <f t="shared" ref="J27" si="10">I27*F27</f>
        <v>0</v>
      </c>
      <c r="K27" s="148"/>
      <c r="L27" s="148">
        <f t="shared" ref="L27" si="11">K27*F27</f>
        <v>0</v>
      </c>
      <c r="M27" s="148">
        <f t="shared" si="7"/>
        <v>0</v>
      </c>
    </row>
    <row r="28" spans="1:16" s="222" customFormat="1" ht="43.5" customHeight="1">
      <c r="A28" s="219">
        <v>3</v>
      </c>
      <c r="B28" s="263" t="s">
        <v>295</v>
      </c>
      <c r="C28" s="220" t="s">
        <v>302</v>
      </c>
      <c r="D28" s="230" t="s">
        <v>31</v>
      </c>
      <c r="E28" s="231"/>
      <c r="F28" s="221">
        <v>12.4</v>
      </c>
      <c r="G28" s="749"/>
      <c r="H28" s="750"/>
      <c r="I28" s="749"/>
      <c r="J28" s="750"/>
      <c r="K28" s="749"/>
      <c r="L28" s="750"/>
      <c r="M28" s="749"/>
      <c r="N28" s="850"/>
    </row>
    <row r="29" spans="1:16" s="222" customFormat="1" ht="20.25" customHeight="1">
      <c r="A29" s="223"/>
      <c r="B29" s="223"/>
      <c r="C29" s="224" t="s">
        <v>79</v>
      </c>
      <c r="D29" s="223" t="s">
        <v>31</v>
      </c>
      <c r="E29" s="196">
        <v>1</v>
      </c>
      <c r="F29" s="195">
        <f>F28*E29</f>
        <v>12.4</v>
      </c>
      <c r="G29" s="196"/>
      <c r="H29" s="195"/>
      <c r="I29" s="196"/>
      <c r="J29" s="195">
        <f>I29*F29</f>
        <v>0</v>
      </c>
      <c r="K29" s="711"/>
      <c r="L29" s="712"/>
      <c r="M29" s="196">
        <f>L29+J29+H29</f>
        <v>0</v>
      </c>
      <c r="N29" s="850"/>
    </row>
    <row r="30" spans="1:16" ht="52.5" customHeight="1">
      <c r="A30" s="151">
        <v>4</v>
      </c>
      <c r="B30" s="792" t="s">
        <v>495</v>
      </c>
      <c r="C30" s="798" t="s">
        <v>509</v>
      </c>
      <c r="D30" s="219" t="s">
        <v>77</v>
      </c>
      <c r="E30" s="269"/>
      <c r="F30" s="269">
        <v>5</v>
      </c>
      <c r="G30" s="799"/>
      <c r="H30" s="800">
        <f t="shared" ref="H30:H31" si="12">G30*F30</f>
        <v>0</v>
      </c>
      <c r="I30" s="801"/>
      <c r="J30" s="192">
        <f t="shared" ref="J30:J31" si="13">F30*I30</f>
        <v>0</v>
      </c>
      <c r="K30" s="799"/>
      <c r="L30" s="800">
        <f t="shared" ref="L30:L31" si="14">K30*F30</f>
        <v>0</v>
      </c>
      <c r="M30" s="193">
        <f t="shared" ref="M30:M31" si="15">L30+J30+H30</f>
        <v>0</v>
      </c>
    </row>
    <row r="31" spans="1:16" ht="19.5" customHeight="1">
      <c r="A31" s="183"/>
      <c r="B31" s="159" t="s">
        <v>23</v>
      </c>
      <c r="C31" s="802" t="s">
        <v>10</v>
      </c>
      <c r="D31" s="223" t="s">
        <v>77</v>
      </c>
      <c r="E31" s="225">
        <v>1</v>
      </c>
      <c r="F31" s="196">
        <f>F30*E31</f>
        <v>5</v>
      </c>
      <c r="G31" s="196"/>
      <c r="H31" s="251">
        <f t="shared" si="12"/>
        <v>0</v>
      </c>
      <c r="I31" s="797"/>
      <c r="J31" s="195">
        <f t="shared" si="13"/>
        <v>0</v>
      </c>
      <c r="K31" s="196"/>
      <c r="L31" s="196">
        <f t="shared" si="14"/>
        <v>0</v>
      </c>
      <c r="M31" s="196">
        <f t="shared" si="15"/>
        <v>0</v>
      </c>
    </row>
    <row r="32" spans="1:16" ht="17.25" customHeight="1">
      <c r="A32" s="183"/>
      <c r="B32" s="223"/>
      <c r="C32" s="157" t="s">
        <v>33</v>
      </c>
      <c r="D32" s="223" t="s">
        <v>12</v>
      </c>
      <c r="E32" s="252">
        <v>2.8000000000000001E-2</v>
      </c>
      <c r="F32" s="196">
        <f>F30*E32</f>
        <v>0.14000000000000001</v>
      </c>
      <c r="G32" s="196"/>
      <c r="H32" s="251"/>
      <c r="I32" s="797"/>
      <c r="J32" s="803"/>
      <c r="K32" s="196"/>
      <c r="L32" s="196">
        <f>K32*F32</f>
        <v>0</v>
      </c>
      <c r="M32" s="196">
        <f>L32+J32+H32</f>
        <v>0</v>
      </c>
    </row>
    <row r="33" spans="1:15" ht="33" customHeight="1">
      <c r="A33" s="183"/>
      <c r="B33" s="159"/>
      <c r="C33" s="157" t="s">
        <v>496</v>
      </c>
      <c r="D33" s="156" t="s">
        <v>82</v>
      </c>
      <c r="E33" s="194" t="s">
        <v>35</v>
      </c>
      <c r="F33" s="215">
        <v>6</v>
      </c>
      <c r="G33" s="146"/>
      <c r="H33" s="194">
        <f t="shared" ref="H33:H34" si="16">G33*F33</f>
        <v>0</v>
      </c>
      <c r="I33" s="146"/>
      <c r="J33" s="195">
        <f t="shared" ref="J33:J34" si="17">F33*I33</f>
        <v>0</v>
      </c>
      <c r="K33" s="146"/>
      <c r="L33" s="146">
        <f t="shared" ref="L33:L34" si="18">K33*F33</f>
        <v>0</v>
      </c>
      <c r="M33" s="196">
        <f t="shared" ref="M33:M34" si="19">L33+J33+H33</f>
        <v>0</v>
      </c>
    </row>
    <row r="34" spans="1:15" ht="18" customHeight="1">
      <c r="A34" s="183"/>
      <c r="B34" s="653"/>
      <c r="C34" s="157" t="s">
        <v>497</v>
      </c>
      <c r="D34" s="223" t="s">
        <v>20</v>
      </c>
      <c r="E34" s="196">
        <v>1.5</v>
      </c>
      <c r="F34" s="196">
        <f>E34*F30</f>
        <v>7.5</v>
      </c>
      <c r="G34" s="196"/>
      <c r="H34" s="251">
        <f t="shared" si="16"/>
        <v>0</v>
      </c>
      <c r="I34" s="797"/>
      <c r="J34" s="803">
        <f t="shared" si="17"/>
        <v>0</v>
      </c>
      <c r="K34" s="196"/>
      <c r="L34" s="196">
        <f t="shared" si="18"/>
        <v>0</v>
      </c>
      <c r="M34" s="196">
        <f t="shared" si="19"/>
        <v>0</v>
      </c>
    </row>
    <row r="35" spans="1:15" ht="40.5" customHeight="1">
      <c r="A35" s="183"/>
      <c r="B35" s="804"/>
      <c r="C35" s="805" t="s">
        <v>498</v>
      </c>
      <c r="D35" s="806"/>
      <c r="E35" s="196"/>
      <c r="F35" s="813"/>
      <c r="G35" s="196"/>
      <c r="H35" s="251"/>
      <c r="I35" s="797"/>
      <c r="J35" s="803"/>
      <c r="K35" s="196"/>
      <c r="L35" s="196"/>
      <c r="M35" s="196"/>
    </row>
    <row r="36" spans="1:15" ht="19.5" customHeight="1">
      <c r="A36" s="155"/>
      <c r="B36" s="726"/>
      <c r="C36" s="157" t="s">
        <v>510</v>
      </c>
      <c r="D36" s="156" t="s">
        <v>77</v>
      </c>
      <c r="E36" s="146" t="s">
        <v>499</v>
      </c>
      <c r="F36" s="758">
        <f>1.03*15</f>
        <v>15.450000000000001</v>
      </c>
      <c r="G36" s="146"/>
      <c r="H36" s="146">
        <f t="shared" ref="H36:H53" si="20">G36*F36</f>
        <v>0</v>
      </c>
      <c r="I36" s="146"/>
      <c r="J36" s="146">
        <f t="shared" ref="J36:J38" si="21">I36*F36</f>
        <v>0</v>
      </c>
      <c r="K36" s="228"/>
      <c r="L36" s="304">
        <f t="shared" ref="L36:L38" si="22">K36*F36</f>
        <v>0</v>
      </c>
      <c r="M36" s="146">
        <f t="shared" ref="M36:M53" si="23">L36+J36+H36</f>
        <v>0</v>
      </c>
    </row>
    <row r="37" spans="1:15" ht="18.75" customHeight="1">
      <c r="A37" s="155"/>
      <c r="B37" s="653"/>
      <c r="C37" s="157" t="s">
        <v>500</v>
      </c>
      <c r="D37" s="793" t="s">
        <v>36</v>
      </c>
      <c r="E37" s="146" t="s">
        <v>499</v>
      </c>
      <c r="F37" s="807">
        <f>1.03*0.006</f>
        <v>6.1800000000000006E-3</v>
      </c>
      <c r="G37" s="158"/>
      <c r="H37" s="158">
        <f t="shared" si="20"/>
        <v>0</v>
      </c>
      <c r="I37" s="158"/>
      <c r="J37" s="158">
        <f t="shared" si="21"/>
        <v>0</v>
      </c>
      <c r="K37" s="228"/>
      <c r="L37" s="304">
        <f t="shared" si="22"/>
        <v>0</v>
      </c>
      <c r="M37" s="158">
        <f t="shared" si="23"/>
        <v>0</v>
      </c>
    </row>
    <row r="38" spans="1:15" ht="16.5" customHeight="1">
      <c r="A38" s="155"/>
      <c r="B38" s="653"/>
      <c r="C38" s="157" t="s">
        <v>501</v>
      </c>
      <c r="D38" s="156" t="s">
        <v>20</v>
      </c>
      <c r="E38" s="146" t="s">
        <v>499</v>
      </c>
      <c r="F38" s="158">
        <v>2</v>
      </c>
      <c r="G38" s="146"/>
      <c r="H38" s="146">
        <f t="shared" si="20"/>
        <v>0</v>
      </c>
      <c r="I38" s="146"/>
      <c r="J38" s="146">
        <f t="shared" si="21"/>
        <v>0</v>
      </c>
      <c r="K38" s="808"/>
      <c r="L38" s="304">
        <f t="shared" si="22"/>
        <v>0</v>
      </c>
      <c r="M38" s="146">
        <f t="shared" si="23"/>
        <v>0</v>
      </c>
    </row>
    <row r="39" spans="1:15" ht="16.5" customHeight="1">
      <c r="A39" s="809"/>
      <c r="B39" s="726"/>
      <c r="C39" s="157" t="s">
        <v>278</v>
      </c>
      <c r="D39" s="156" t="s">
        <v>21</v>
      </c>
      <c r="E39" s="146" t="s">
        <v>499</v>
      </c>
      <c r="F39" s="146">
        <v>1</v>
      </c>
      <c r="G39" s="146"/>
      <c r="H39" s="146">
        <f t="shared" si="20"/>
        <v>0</v>
      </c>
      <c r="I39" s="146"/>
      <c r="J39" s="146"/>
      <c r="K39" s="808"/>
      <c r="L39" s="146">
        <f>K39*F39</f>
        <v>0</v>
      </c>
      <c r="M39" s="146">
        <f t="shared" si="23"/>
        <v>0</v>
      </c>
    </row>
    <row r="40" spans="1:15" s="722" customFormat="1" ht="41.25" customHeight="1">
      <c r="A40" s="810">
        <v>5</v>
      </c>
      <c r="B40" s="811" t="s">
        <v>80</v>
      </c>
      <c r="C40" s="798" t="s">
        <v>139</v>
      </c>
      <c r="D40" s="219" t="s">
        <v>31</v>
      </c>
      <c r="E40" s="615"/>
      <c r="F40" s="812">
        <v>2.6</v>
      </c>
      <c r="G40" s="269"/>
      <c r="H40" s="269">
        <f t="shared" si="20"/>
        <v>0</v>
      </c>
      <c r="I40" s="269"/>
      <c r="J40" s="269">
        <f t="shared" ref="J40:J53" si="24">I40*F40</f>
        <v>0</v>
      </c>
      <c r="K40" s="269"/>
      <c r="L40" s="269">
        <f t="shared" ref="L40:L53" si="25">K40*F40</f>
        <v>0</v>
      </c>
      <c r="M40" s="269">
        <f t="shared" si="23"/>
        <v>0</v>
      </c>
      <c r="N40" s="145"/>
    </row>
    <row r="41" spans="1:15" s="722" customFormat="1" ht="17.25" customHeight="1">
      <c r="A41" s="719"/>
      <c r="B41" s="238" t="s">
        <v>23</v>
      </c>
      <c r="C41" s="802" t="s">
        <v>10</v>
      </c>
      <c r="D41" s="223" t="s">
        <v>31</v>
      </c>
      <c r="E41" s="196">
        <v>1</v>
      </c>
      <c r="F41" s="721">
        <f>E41*F40</f>
        <v>2.6</v>
      </c>
      <c r="G41" s="196"/>
      <c r="H41" s="196">
        <f t="shared" si="20"/>
        <v>0</v>
      </c>
      <c r="I41" s="196"/>
      <c r="J41" s="196">
        <f t="shared" si="24"/>
        <v>0</v>
      </c>
      <c r="K41" s="196"/>
      <c r="L41" s="196">
        <f t="shared" si="25"/>
        <v>0</v>
      </c>
      <c r="M41" s="196">
        <f t="shared" si="23"/>
        <v>0</v>
      </c>
      <c r="N41" s="145"/>
      <c r="O41" s="723"/>
    </row>
    <row r="42" spans="1:15" ht="18.75" customHeight="1">
      <c r="A42" s="155"/>
      <c r="B42" s="156"/>
      <c r="C42" s="157" t="s">
        <v>18</v>
      </c>
      <c r="D42" s="156" t="s">
        <v>12</v>
      </c>
      <c r="E42" s="216">
        <v>6.8000000000000005E-2</v>
      </c>
      <c r="F42" s="158">
        <f>E42*F40</f>
        <v>0.17680000000000001</v>
      </c>
      <c r="G42" s="146"/>
      <c r="H42" s="146">
        <f t="shared" si="20"/>
        <v>0</v>
      </c>
      <c r="I42" s="146"/>
      <c r="J42" s="146">
        <f t="shared" si="24"/>
        <v>0</v>
      </c>
      <c r="K42" s="146"/>
      <c r="L42" s="146">
        <f t="shared" si="25"/>
        <v>0</v>
      </c>
      <c r="M42" s="146">
        <f t="shared" si="23"/>
        <v>0</v>
      </c>
    </row>
    <row r="43" spans="1:15" s="722" customFormat="1" ht="17.25" customHeight="1">
      <c r="A43" s="719"/>
      <c r="B43" s="238"/>
      <c r="C43" s="157" t="s">
        <v>81</v>
      </c>
      <c r="D43" s="223" t="s">
        <v>20</v>
      </c>
      <c r="E43" s="196">
        <v>0.33</v>
      </c>
      <c r="F43" s="721">
        <f>E43*F40</f>
        <v>0.8580000000000001</v>
      </c>
      <c r="G43" s="196"/>
      <c r="H43" s="196">
        <f t="shared" si="20"/>
        <v>0</v>
      </c>
      <c r="I43" s="196"/>
      <c r="J43" s="196">
        <f t="shared" si="24"/>
        <v>0</v>
      </c>
      <c r="K43" s="196"/>
      <c r="L43" s="196">
        <f t="shared" si="25"/>
        <v>0</v>
      </c>
      <c r="M43" s="196">
        <f t="shared" si="23"/>
        <v>0</v>
      </c>
      <c r="N43" s="145"/>
    </row>
    <row r="44" spans="1:15" s="722" customFormat="1" ht="39" customHeight="1">
      <c r="A44" s="810">
        <v>6</v>
      </c>
      <c r="B44" s="811" t="s">
        <v>502</v>
      </c>
      <c r="C44" s="798" t="s">
        <v>140</v>
      </c>
      <c r="D44" s="219" t="s">
        <v>31</v>
      </c>
      <c r="E44" s="615"/>
      <c r="F44" s="812">
        <v>2.6</v>
      </c>
      <c r="G44" s="269"/>
      <c r="H44" s="269">
        <f t="shared" si="20"/>
        <v>0</v>
      </c>
      <c r="I44" s="269"/>
      <c r="J44" s="269">
        <f t="shared" si="24"/>
        <v>0</v>
      </c>
      <c r="K44" s="269"/>
      <c r="L44" s="269">
        <f t="shared" si="25"/>
        <v>0</v>
      </c>
      <c r="M44" s="269">
        <f t="shared" si="23"/>
        <v>0</v>
      </c>
      <c r="N44" s="145"/>
    </row>
    <row r="45" spans="1:15" s="722" customFormat="1" ht="17.25" customHeight="1">
      <c r="A45" s="719"/>
      <c r="B45" s="238" t="s">
        <v>23</v>
      </c>
      <c r="C45" s="802" t="s">
        <v>10</v>
      </c>
      <c r="D45" s="223" t="s">
        <v>31</v>
      </c>
      <c r="E45" s="196">
        <v>1</v>
      </c>
      <c r="F45" s="721">
        <f>E45*F44</f>
        <v>2.6</v>
      </c>
      <c r="G45" s="196"/>
      <c r="H45" s="196">
        <f t="shared" si="20"/>
        <v>0</v>
      </c>
      <c r="I45" s="196"/>
      <c r="J45" s="196">
        <f t="shared" si="24"/>
        <v>0</v>
      </c>
      <c r="K45" s="196"/>
      <c r="L45" s="196">
        <f t="shared" si="25"/>
        <v>0</v>
      </c>
      <c r="M45" s="196">
        <f t="shared" si="23"/>
        <v>0</v>
      </c>
      <c r="N45" s="145"/>
      <c r="O45" s="723"/>
    </row>
    <row r="46" spans="1:15" ht="18.75" customHeight="1">
      <c r="A46" s="155"/>
      <c r="B46" s="156"/>
      <c r="C46" s="157" t="s">
        <v>18</v>
      </c>
      <c r="D46" s="156" t="s">
        <v>12</v>
      </c>
      <c r="E46" s="270">
        <v>2.5999999999999999E-3</v>
      </c>
      <c r="F46" s="158">
        <f>E46*F44</f>
        <v>6.7599999999999995E-3</v>
      </c>
      <c r="G46" s="146"/>
      <c r="H46" s="146">
        <f t="shared" si="20"/>
        <v>0</v>
      </c>
      <c r="I46" s="146"/>
      <c r="J46" s="146">
        <f t="shared" si="24"/>
        <v>0</v>
      </c>
      <c r="K46" s="146"/>
      <c r="L46" s="146">
        <f t="shared" si="25"/>
        <v>0</v>
      </c>
      <c r="M46" s="146">
        <f t="shared" si="23"/>
        <v>0</v>
      </c>
    </row>
    <row r="47" spans="1:15" s="722" customFormat="1" ht="17.25" customHeight="1">
      <c r="A47" s="719"/>
      <c r="B47" s="238"/>
      <c r="C47" s="157" t="s">
        <v>503</v>
      </c>
      <c r="D47" s="223" t="s">
        <v>20</v>
      </c>
      <c r="E47" s="252">
        <v>0.14599999999999999</v>
      </c>
      <c r="F47" s="721">
        <f>E47*F44</f>
        <v>0.37959999999999999</v>
      </c>
      <c r="G47" s="196"/>
      <c r="H47" s="196">
        <f t="shared" si="20"/>
        <v>0</v>
      </c>
      <c r="I47" s="196"/>
      <c r="J47" s="196">
        <f t="shared" si="24"/>
        <v>0</v>
      </c>
      <c r="K47" s="196"/>
      <c r="L47" s="196">
        <f t="shared" si="25"/>
        <v>0</v>
      </c>
      <c r="M47" s="196">
        <f t="shared" si="23"/>
        <v>0</v>
      </c>
      <c r="N47" s="145"/>
    </row>
    <row r="48" spans="1:15" s="722" customFormat="1" ht="17.25" customHeight="1">
      <c r="A48" s="719"/>
      <c r="B48" s="238"/>
      <c r="C48" s="157" t="s">
        <v>81</v>
      </c>
      <c r="D48" s="223" t="s">
        <v>20</v>
      </c>
      <c r="E48" s="196">
        <v>2.1899999999999999E-2</v>
      </c>
      <c r="F48" s="721">
        <f>E48*F44</f>
        <v>5.6939999999999998E-2</v>
      </c>
      <c r="G48" s="196"/>
      <c r="H48" s="196">
        <f t="shared" si="20"/>
        <v>0</v>
      </c>
      <c r="I48" s="196"/>
      <c r="J48" s="196">
        <f t="shared" si="24"/>
        <v>0</v>
      </c>
      <c r="K48" s="196"/>
      <c r="L48" s="196">
        <f t="shared" si="25"/>
        <v>0</v>
      </c>
      <c r="M48" s="196">
        <f t="shared" si="23"/>
        <v>0</v>
      </c>
      <c r="N48" s="145"/>
    </row>
    <row r="49" spans="1:23" s="722" customFormat="1" ht="39" customHeight="1">
      <c r="A49" s="810">
        <v>7</v>
      </c>
      <c r="B49" s="811" t="s">
        <v>504</v>
      </c>
      <c r="C49" s="798" t="s">
        <v>505</v>
      </c>
      <c r="D49" s="219" t="s">
        <v>31</v>
      </c>
      <c r="E49" s="615"/>
      <c r="F49" s="812">
        <v>2.6</v>
      </c>
      <c r="G49" s="269"/>
      <c r="H49" s="269">
        <f t="shared" si="20"/>
        <v>0</v>
      </c>
      <c r="I49" s="269"/>
      <c r="J49" s="269">
        <f t="shared" si="24"/>
        <v>0</v>
      </c>
      <c r="K49" s="269"/>
      <c r="L49" s="269">
        <f t="shared" si="25"/>
        <v>0</v>
      </c>
      <c r="M49" s="269">
        <f t="shared" si="23"/>
        <v>0</v>
      </c>
      <c r="N49" s="145"/>
    </row>
    <row r="50" spans="1:23" s="722" customFormat="1" ht="17.25" customHeight="1">
      <c r="A50" s="719"/>
      <c r="B50" s="238" t="s">
        <v>23</v>
      </c>
      <c r="C50" s="802" t="s">
        <v>10</v>
      </c>
      <c r="D50" s="223" t="s">
        <v>31</v>
      </c>
      <c r="E50" s="196">
        <v>1</v>
      </c>
      <c r="F50" s="721">
        <f>E50*F49</f>
        <v>2.6</v>
      </c>
      <c r="G50" s="196"/>
      <c r="H50" s="196">
        <f t="shared" si="20"/>
        <v>0</v>
      </c>
      <c r="I50" s="196"/>
      <c r="J50" s="196">
        <f t="shared" si="24"/>
        <v>0</v>
      </c>
      <c r="K50" s="196"/>
      <c r="L50" s="196">
        <f t="shared" si="25"/>
        <v>0</v>
      </c>
      <c r="M50" s="196">
        <f t="shared" si="23"/>
        <v>0</v>
      </c>
      <c r="N50" s="145"/>
      <c r="O50" s="723"/>
    </row>
    <row r="51" spans="1:23" ht="18.75" customHeight="1">
      <c r="A51" s="155"/>
      <c r="B51" s="156"/>
      <c r="C51" s="157" t="s">
        <v>506</v>
      </c>
      <c r="D51" s="156" t="s">
        <v>12</v>
      </c>
      <c r="E51" s="270">
        <f>2*0.0014</f>
        <v>2.8E-3</v>
      </c>
      <c r="F51" s="158">
        <f>E51*F49</f>
        <v>7.28E-3</v>
      </c>
      <c r="G51" s="146"/>
      <c r="H51" s="146">
        <f t="shared" si="20"/>
        <v>0</v>
      </c>
      <c r="I51" s="146"/>
      <c r="J51" s="146">
        <f t="shared" si="24"/>
        <v>0</v>
      </c>
      <c r="K51" s="146"/>
      <c r="L51" s="146">
        <f t="shared" si="25"/>
        <v>0</v>
      </c>
      <c r="M51" s="146">
        <f t="shared" si="23"/>
        <v>0</v>
      </c>
    </row>
    <row r="52" spans="1:23" s="722" customFormat="1" ht="17.25" customHeight="1">
      <c r="A52" s="719"/>
      <c r="B52" s="238"/>
      <c r="C52" s="157" t="s">
        <v>507</v>
      </c>
      <c r="D52" s="223" t="s">
        <v>20</v>
      </c>
      <c r="E52" s="252">
        <f>2*14.6/100</f>
        <v>0.29199999999999998</v>
      </c>
      <c r="F52" s="721">
        <f>E52*F49</f>
        <v>0.75919999999999999</v>
      </c>
      <c r="G52" s="196"/>
      <c r="H52" s="196">
        <f t="shared" si="20"/>
        <v>0</v>
      </c>
      <c r="I52" s="196"/>
      <c r="J52" s="196">
        <f t="shared" si="24"/>
        <v>0</v>
      </c>
      <c r="K52" s="196"/>
      <c r="L52" s="196">
        <f t="shared" si="25"/>
        <v>0</v>
      </c>
      <c r="M52" s="196">
        <f t="shared" si="23"/>
        <v>0</v>
      </c>
      <c r="N52" s="145"/>
    </row>
    <row r="53" spans="1:23" s="722" customFormat="1" ht="17.25" customHeight="1">
      <c r="A53" s="719"/>
      <c r="B53" s="238"/>
      <c r="C53" s="157" t="s">
        <v>508</v>
      </c>
      <c r="D53" s="223" t="s">
        <v>20</v>
      </c>
      <c r="E53" s="252">
        <f>2*0.058</f>
        <v>0.11600000000000001</v>
      </c>
      <c r="F53" s="721">
        <f>E53*F49</f>
        <v>0.30160000000000003</v>
      </c>
      <c r="G53" s="196"/>
      <c r="H53" s="196">
        <f t="shared" si="20"/>
        <v>0</v>
      </c>
      <c r="I53" s="196"/>
      <c r="J53" s="196">
        <f t="shared" si="24"/>
        <v>0</v>
      </c>
      <c r="K53" s="196"/>
      <c r="L53" s="196">
        <f t="shared" si="25"/>
        <v>0</v>
      </c>
      <c r="M53" s="196">
        <f t="shared" si="23"/>
        <v>0</v>
      </c>
      <c r="N53" s="145"/>
    </row>
    <row r="54" spans="1:23" s="459" customFormat="1" ht="22.5" customHeight="1">
      <c r="A54" s="400"/>
      <c r="B54" s="606"/>
      <c r="C54" s="607" t="s">
        <v>173</v>
      </c>
      <c r="D54" s="464"/>
      <c r="E54" s="464"/>
      <c r="F54" s="464"/>
      <c r="G54" s="464"/>
      <c r="H54" s="608">
        <f>SUM(H11:H53)</f>
        <v>0</v>
      </c>
      <c r="I54" s="609"/>
      <c r="J54" s="608">
        <f>SUM(J11:J53)</f>
        <v>0</v>
      </c>
      <c r="K54" s="609"/>
      <c r="L54" s="465">
        <f>SUM(L11:L53)</f>
        <v>0</v>
      </c>
      <c r="M54" s="465">
        <f>SUM(M11:M53)</f>
        <v>0</v>
      </c>
      <c r="N54" s="458"/>
      <c r="O54" s="458"/>
      <c r="P54" s="458"/>
      <c r="Q54" s="458"/>
      <c r="R54" s="458"/>
      <c r="S54" s="458"/>
      <c r="T54" s="458"/>
      <c r="U54" s="458"/>
      <c r="V54" s="458"/>
      <c r="W54" s="458"/>
    </row>
    <row r="55" spans="1:23" s="499" customFormat="1" ht="55.5" customHeight="1">
      <c r="A55" s="610"/>
      <c r="B55" s="610"/>
      <c r="C55" s="611" t="s">
        <v>512</v>
      </c>
      <c r="D55" s="610"/>
      <c r="E55" s="612"/>
      <c r="F55" s="612"/>
      <c r="G55" s="612"/>
      <c r="H55" s="612"/>
      <c r="I55" s="612"/>
      <c r="J55" s="612"/>
      <c r="K55" s="612"/>
      <c r="L55" s="612"/>
      <c r="M55" s="612"/>
      <c r="N55" s="496"/>
      <c r="O55" s="497"/>
      <c r="P55" s="497"/>
      <c r="Q55" s="498"/>
      <c r="R55" s="498"/>
      <c r="S55" s="498"/>
      <c r="T55" s="498"/>
      <c r="U55" s="498"/>
      <c r="V55" s="498"/>
      <c r="W55" s="498"/>
    </row>
    <row r="56" spans="1:23" ht="47.25" customHeight="1">
      <c r="A56" s="53">
        <v>1</v>
      </c>
      <c r="B56" s="87" t="s">
        <v>83</v>
      </c>
      <c r="C56" s="54" t="s">
        <v>514</v>
      </c>
      <c r="D56" s="53" t="s">
        <v>15</v>
      </c>
      <c r="E56" s="105"/>
      <c r="F56" s="93">
        <v>4.5999999999999996</v>
      </c>
      <c r="G56" s="75"/>
      <c r="H56" s="75">
        <f t="shared" ref="H56:H60" si="26">G56*F56</f>
        <v>0</v>
      </c>
      <c r="I56" s="75"/>
      <c r="J56" s="75">
        <f>I56*F56</f>
        <v>0</v>
      </c>
      <c r="K56" s="75"/>
      <c r="L56" s="75">
        <f>K56*F56</f>
        <v>0</v>
      </c>
      <c r="M56" s="75">
        <f t="shared" ref="M56:M60" si="27">L56+J56+H56</f>
        <v>0</v>
      </c>
    </row>
    <row r="57" spans="1:23" ht="17.25" customHeight="1">
      <c r="A57" s="63"/>
      <c r="B57" s="124" t="s">
        <v>23</v>
      </c>
      <c r="C57" s="57" t="s">
        <v>10</v>
      </c>
      <c r="D57" s="124" t="s">
        <v>15</v>
      </c>
      <c r="E57" s="58">
        <v>1</v>
      </c>
      <c r="F57" s="69">
        <f>E57*F56</f>
        <v>4.5999999999999996</v>
      </c>
      <c r="G57" s="69"/>
      <c r="H57" s="69">
        <f t="shared" si="26"/>
        <v>0</v>
      </c>
      <c r="I57" s="69"/>
      <c r="J57" s="69">
        <f>I57*F57</f>
        <v>0</v>
      </c>
      <c r="K57" s="69"/>
      <c r="L57" s="69">
        <f>K57*F57</f>
        <v>0</v>
      </c>
      <c r="M57" s="69">
        <f t="shared" si="27"/>
        <v>0</v>
      </c>
    </row>
    <row r="58" spans="1:23" ht="17.25" customHeight="1">
      <c r="A58" s="63"/>
      <c r="B58" s="124"/>
      <c r="C58" s="57" t="s">
        <v>18</v>
      </c>
      <c r="D58" s="124" t="s">
        <v>12</v>
      </c>
      <c r="E58" s="58">
        <v>1.06</v>
      </c>
      <c r="F58" s="69">
        <f>E58*F56</f>
        <v>4.8759999999999994</v>
      </c>
      <c r="G58" s="69"/>
      <c r="H58" s="69">
        <f t="shared" si="26"/>
        <v>0</v>
      </c>
      <c r="I58" s="69"/>
      <c r="J58" s="69">
        <f>I58*F58</f>
        <v>0</v>
      </c>
      <c r="K58" s="69"/>
      <c r="L58" s="69">
        <f>K58*F58</f>
        <v>0</v>
      </c>
      <c r="M58" s="69">
        <f t="shared" si="27"/>
        <v>0</v>
      </c>
    </row>
    <row r="59" spans="1:23" ht="15.75" customHeight="1">
      <c r="A59" s="63"/>
      <c r="B59" s="94"/>
      <c r="C59" s="57" t="s">
        <v>345</v>
      </c>
      <c r="D59" s="92" t="s">
        <v>60</v>
      </c>
      <c r="E59" s="59">
        <v>1.25</v>
      </c>
      <c r="F59" s="69">
        <f>E59*F56</f>
        <v>5.75</v>
      </c>
      <c r="G59" s="69"/>
      <c r="H59" s="59">
        <f t="shared" si="26"/>
        <v>0</v>
      </c>
      <c r="I59" s="59"/>
      <c r="J59" s="59"/>
      <c r="K59" s="59"/>
      <c r="L59" s="59"/>
      <c r="M59" s="59">
        <f t="shared" si="27"/>
        <v>0</v>
      </c>
    </row>
    <row r="60" spans="1:23" ht="16.5" customHeight="1">
      <c r="A60" s="108"/>
      <c r="B60" s="125"/>
      <c r="C60" s="61" t="s">
        <v>17</v>
      </c>
      <c r="D60" s="125" t="s">
        <v>12</v>
      </c>
      <c r="E60" s="62">
        <v>0.02</v>
      </c>
      <c r="F60" s="91">
        <f>E60*F56</f>
        <v>9.1999999999999998E-2</v>
      </c>
      <c r="G60" s="91"/>
      <c r="H60" s="91">
        <f t="shared" si="26"/>
        <v>0</v>
      </c>
      <c r="I60" s="91"/>
      <c r="J60" s="91">
        <f t="shared" ref="J60" si="28">I60*F60</f>
        <v>0</v>
      </c>
      <c r="K60" s="91"/>
      <c r="L60" s="91">
        <f t="shared" ref="L60" si="29">K60*F60</f>
        <v>0</v>
      </c>
      <c r="M60" s="91">
        <f t="shared" si="27"/>
        <v>0</v>
      </c>
    </row>
    <row r="61" spans="1:23" s="222" customFormat="1" ht="46.5" customHeight="1">
      <c r="A61" s="738">
        <v>2</v>
      </c>
      <c r="B61" s="739" t="s">
        <v>289</v>
      </c>
      <c r="C61" s="639" t="s">
        <v>296</v>
      </c>
      <c r="D61" s="694" t="s">
        <v>31</v>
      </c>
      <c r="E61" s="695"/>
      <c r="F61" s="696">
        <v>46</v>
      </c>
      <c r="G61" s="740"/>
      <c r="H61" s="741"/>
      <c r="I61" s="742"/>
      <c r="J61" s="743"/>
      <c r="K61" s="740"/>
      <c r="L61" s="741"/>
      <c r="M61" s="742"/>
      <c r="N61" s="850"/>
    </row>
    <row r="62" spans="1:23" s="222" customFormat="1" ht="18.75" customHeight="1">
      <c r="A62" s="734"/>
      <c r="B62" s="705"/>
      <c r="C62" s="704" t="s">
        <v>290</v>
      </c>
      <c r="D62" s="223" t="s">
        <v>31</v>
      </c>
      <c r="E62" s="706">
        <v>1</v>
      </c>
      <c r="F62" s="707">
        <f>E62*F61</f>
        <v>46</v>
      </c>
      <c r="G62" s="706"/>
      <c r="H62" s="707"/>
      <c r="I62" s="706"/>
      <c r="J62" s="707">
        <f>I62*F62</f>
        <v>0</v>
      </c>
      <c r="K62" s="709"/>
      <c r="L62" s="710"/>
      <c r="M62" s="706">
        <f>L62+J62+H62</f>
        <v>0</v>
      </c>
      <c r="N62" s="850"/>
    </row>
    <row r="63" spans="1:23" s="222" customFormat="1" ht="19.5" customHeight="1">
      <c r="A63" s="223"/>
      <c r="B63" s="226"/>
      <c r="C63" s="224" t="s">
        <v>25</v>
      </c>
      <c r="D63" s="227" t="s">
        <v>12</v>
      </c>
      <c r="E63" s="755">
        <v>1.35E-2</v>
      </c>
      <c r="F63" s="195">
        <f>F61*E63</f>
        <v>0.621</v>
      </c>
      <c r="G63" s="711"/>
      <c r="H63" s="712"/>
      <c r="I63" s="711"/>
      <c r="J63" s="712"/>
      <c r="K63" s="196"/>
      <c r="L63" s="195">
        <f>F63*K63</f>
        <v>0</v>
      </c>
      <c r="M63" s="706">
        <f t="shared" ref="M63:M77" si="30">L63+J63+H63</f>
        <v>0</v>
      </c>
      <c r="N63" s="850"/>
    </row>
    <row r="64" spans="1:23" s="745" customFormat="1" ht="19.5" customHeight="1">
      <c r="A64" s="223"/>
      <c r="B64" s="653"/>
      <c r="C64" s="157" t="s">
        <v>291</v>
      </c>
      <c r="D64" s="744" t="s">
        <v>15</v>
      </c>
      <c r="E64" s="252">
        <v>0.20399999999999999</v>
      </c>
      <c r="F64" s="195">
        <f>E64*F61</f>
        <v>9.3839999999999986</v>
      </c>
      <c r="G64" s="196"/>
      <c r="H64" s="195">
        <f>G64*F64</f>
        <v>0</v>
      </c>
      <c r="I64" s="196"/>
      <c r="J64" s="195"/>
      <c r="K64" s="228"/>
      <c r="L64" s="304"/>
      <c r="M64" s="706">
        <f t="shared" si="30"/>
        <v>0</v>
      </c>
      <c r="N64" s="851"/>
    </row>
    <row r="65" spans="1:16" s="745" customFormat="1" ht="16.5" customHeight="1">
      <c r="A65" s="223"/>
      <c r="B65" s="653"/>
      <c r="C65" s="157" t="s">
        <v>301</v>
      </c>
      <c r="D65" s="744" t="s">
        <v>31</v>
      </c>
      <c r="E65" s="196">
        <v>1.1000000000000001</v>
      </c>
      <c r="F65" s="195">
        <f>E65*F61</f>
        <v>50.6</v>
      </c>
      <c r="G65" s="196"/>
      <c r="H65" s="195">
        <f>G65*F65</f>
        <v>0</v>
      </c>
      <c r="I65" s="196"/>
      <c r="J65" s="195"/>
      <c r="K65" s="746"/>
      <c r="L65" s="304">
        <f>K65*F65</f>
        <v>0</v>
      </c>
      <c r="M65" s="706">
        <f t="shared" si="30"/>
        <v>0</v>
      </c>
      <c r="N65" s="851"/>
    </row>
    <row r="66" spans="1:16" s="222" customFormat="1" ht="18" customHeight="1">
      <c r="A66" s="734"/>
      <c r="B66" s="653"/>
      <c r="C66" s="715" t="s">
        <v>300</v>
      </c>
      <c r="D66" s="705" t="s">
        <v>31</v>
      </c>
      <c r="E66" s="706">
        <v>0.11</v>
      </c>
      <c r="F66" s="707">
        <f>E66*F61</f>
        <v>5.0599999999999996</v>
      </c>
      <c r="G66" s="706"/>
      <c r="H66" s="195">
        <f t="shared" ref="H66:H77" si="31">G66*F66</f>
        <v>0</v>
      </c>
      <c r="I66" s="706"/>
      <c r="J66" s="707"/>
      <c r="K66" s="746"/>
      <c r="L66" s="304">
        <f>K66*F66</f>
        <v>0</v>
      </c>
      <c r="M66" s="706">
        <f t="shared" si="30"/>
        <v>0</v>
      </c>
      <c r="N66" s="850"/>
    </row>
    <row r="67" spans="1:16" ht="18" customHeight="1">
      <c r="A67" s="155"/>
      <c r="B67" s="726"/>
      <c r="C67" s="157" t="s">
        <v>303</v>
      </c>
      <c r="D67" s="156" t="s">
        <v>29</v>
      </c>
      <c r="E67" s="270">
        <v>1.17E-2</v>
      </c>
      <c r="F67" s="158">
        <f>E67*F61</f>
        <v>0.53820000000000001</v>
      </c>
      <c r="G67" s="146"/>
      <c r="H67" s="146">
        <f t="shared" si="31"/>
        <v>0</v>
      </c>
      <c r="I67" s="146"/>
      <c r="J67" s="146">
        <f t="shared" ref="J67" si="32">I67*F67</f>
        <v>0</v>
      </c>
      <c r="K67" s="146"/>
      <c r="L67" s="146">
        <f t="shared" ref="L67" si="33">K67*F67</f>
        <v>0</v>
      </c>
      <c r="M67" s="146">
        <f t="shared" si="30"/>
        <v>0</v>
      </c>
    </row>
    <row r="68" spans="1:16" s="747" customFormat="1" ht="17.25" customHeight="1">
      <c r="A68" s="734"/>
      <c r="B68" s="734"/>
      <c r="C68" s="704" t="s">
        <v>169</v>
      </c>
      <c r="D68" s="734" t="s">
        <v>15</v>
      </c>
      <c r="E68" s="754">
        <v>0.17799999999999999</v>
      </c>
      <c r="F68" s="706">
        <f>E68*F61</f>
        <v>8.1879999999999988</v>
      </c>
      <c r="G68" s="706"/>
      <c r="H68" s="195">
        <f t="shared" si="31"/>
        <v>0</v>
      </c>
      <c r="I68" s="706"/>
      <c r="J68" s="706"/>
      <c r="K68" s="735"/>
      <c r="L68" s="657"/>
      <c r="M68" s="706">
        <f t="shared" si="30"/>
        <v>0</v>
      </c>
      <c r="N68" s="852"/>
    </row>
    <row r="69" spans="1:16" s="222" customFormat="1" ht="19.5" customHeight="1">
      <c r="A69" s="223"/>
      <c r="B69" s="227"/>
      <c r="C69" s="224" t="s">
        <v>292</v>
      </c>
      <c r="D69" s="227" t="s">
        <v>12</v>
      </c>
      <c r="E69" s="756">
        <v>6.9300000000000004E-3</v>
      </c>
      <c r="F69" s="195">
        <f>E69*F61</f>
        <v>0.31878000000000001</v>
      </c>
      <c r="G69" s="196"/>
      <c r="H69" s="195">
        <f t="shared" si="31"/>
        <v>0</v>
      </c>
      <c r="I69" s="196"/>
      <c r="J69" s="195"/>
      <c r="K69" s="303"/>
      <c r="L69" s="303"/>
      <c r="M69" s="706">
        <f t="shared" si="30"/>
        <v>0</v>
      </c>
      <c r="N69" s="850"/>
    </row>
    <row r="70" spans="1:16" ht="34.5" customHeight="1">
      <c r="A70" s="151">
        <v>3</v>
      </c>
      <c r="B70" s="268" t="s">
        <v>293</v>
      </c>
      <c r="C70" s="220" t="s">
        <v>294</v>
      </c>
      <c r="D70" s="151" t="s">
        <v>36</v>
      </c>
      <c r="E70" s="153"/>
      <c r="F70" s="814">
        <v>0.308</v>
      </c>
      <c r="G70" s="154"/>
      <c r="H70" s="154">
        <f t="shared" si="31"/>
        <v>0</v>
      </c>
      <c r="I70" s="154"/>
      <c r="J70" s="154">
        <f t="shared" ref="J70:J73" si="34">I70*F70</f>
        <v>0</v>
      </c>
      <c r="K70" s="154"/>
      <c r="L70" s="154">
        <f t="shared" ref="L70:L73" si="35">K70*F70</f>
        <v>0</v>
      </c>
      <c r="M70" s="154">
        <f t="shared" si="30"/>
        <v>0</v>
      </c>
    </row>
    <row r="71" spans="1:16" ht="18" customHeight="1">
      <c r="A71" s="155"/>
      <c r="B71" s="156"/>
      <c r="C71" s="157" t="s">
        <v>10</v>
      </c>
      <c r="D71" s="275" t="s">
        <v>36</v>
      </c>
      <c r="E71" s="146">
        <v>1</v>
      </c>
      <c r="F71" s="758">
        <f>E71*F70</f>
        <v>0.308</v>
      </c>
      <c r="G71" s="146"/>
      <c r="H71" s="146">
        <f t="shared" si="31"/>
        <v>0</v>
      </c>
      <c r="I71" s="146"/>
      <c r="J71" s="146">
        <f t="shared" si="34"/>
        <v>0</v>
      </c>
      <c r="K71" s="146"/>
      <c r="L71" s="146">
        <f t="shared" si="35"/>
        <v>0</v>
      </c>
      <c r="M71" s="146">
        <f t="shared" si="30"/>
        <v>0</v>
      </c>
      <c r="P71" s="748"/>
    </row>
    <row r="72" spans="1:16" ht="18" customHeight="1">
      <c r="A72" s="155"/>
      <c r="B72" s="156"/>
      <c r="C72" s="157" t="s">
        <v>25</v>
      </c>
      <c r="D72" s="156" t="s">
        <v>12</v>
      </c>
      <c r="E72" s="146">
        <v>1.4</v>
      </c>
      <c r="F72" s="158">
        <f>E72*F70</f>
        <v>0.43119999999999997</v>
      </c>
      <c r="G72" s="146"/>
      <c r="H72" s="146">
        <f t="shared" si="31"/>
        <v>0</v>
      </c>
      <c r="I72" s="146"/>
      <c r="J72" s="146">
        <f t="shared" si="34"/>
        <v>0</v>
      </c>
      <c r="K72" s="146"/>
      <c r="L72" s="146">
        <f t="shared" si="35"/>
        <v>0</v>
      </c>
      <c r="M72" s="146">
        <f t="shared" si="30"/>
        <v>0</v>
      </c>
    </row>
    <row r="73" spans="1:16" ht="15.75" customHeight="1">
      <c r="A73" s="115"/>
      <c r="B73" s="94"/>
      <c r="C73" s="57" t="s">
        <v>355</v>
      </c>
      <c r="D73" s="124" t="s">
        <v>22</v>
      </c>
      <c r="E73" s="112" t="s">
        <v>35</v>
      </c>
      <c r="F73" s="126">
        <f>1.03*0.308</f>
        <v>0.31724000000000002</v>
      </c>
      <c r="G73" s="69"/>
      <c r="H73" s="69">
        <f t="shared" si="31"/>
        <v>0</v>
      </c>
      <c r="I73" s="69"/>
      <c r="J73" s="69">
        <f t="shared" si="34"/>
        <v>0</v>
      </c>
      <c r="K73" s="69"/>
      <c r="L73" s="69">
        <f t="shared" si="35"/>
        <v>0</v>
      </c>
      <c r="M73" s="69">
        <f t="shared" si="30"/>
        <v>0</v>
      </c>
    </row>
    <row r="74" spans="1:16" s="722" customFormat="1">
      <c r="A74" s="719"/>
      <c r="B74" s="238"/>
      <c r="C74" s="157" t="s">
        <v>275</v>
      </c>
      <c r="D74" s="223" t="s">
        <v>21</v>
      </c>
      <c r="E74" s="720" t="s">
        <v>35</v>
      </c>
      <c r="F74" s="196">
        <v>270</v>
      </c>
      <c r="G74" s="196"/>
      <c r="H74" s="196">
        <f t="shared" si="31"/>
        <v>0</v>
      </c>
      <c r="I74" s="196"/>
      <c r="J74" s="196"/>
      <c r="K74" s="196"/>
      <c r="L74" s="196"/>
      <c r="M74" s="196">
        <f t="shared" si="30"/>
        <v>0</v>
      </c>
      <c r="N74" s="145"/>
    </row>
    <row r="75" spans="1:16" s="722" customFormat="1" ht="18" customHeight="1">
      <c r="A75" s="724"/>
      <c r="B75" s="238"/>
      <c r="C75" s="157" t="s">
        <v>276</v>
      </c>
      <c r="D75" s="223" t="s">
        <v>20</v>
      </c>
      <c r="E75" s="720" t="s">
        <v>35</v>
      </c>
      <c r="F75" s="196">
        <v>7</v>
      </c>
      <c r="G75" s="196"/>
      <c r="H75" s="196">
        <f t="shared" si="31"/>
        <v>0</v>
      </c>
      <c r="I75" s="196"/>
      <c r="J75" s="196">
        <f t="shared" ref="J75" si="36">I75*F75</f>
        <v>0</v>
      </c>
      <c r="K75" s="196"/>
      <c r="L75" s="196">
        <f t="shared" ref="L75" si="37">K75*F75</f>
        <v>0</v>
      </c>
      <c r="M75" s="196">
        <f t="shared" si="30"/>
        <v>0</v>
      </c>
      <c r="N75" s="849"/>
    </row>
    <row r="76" spans="1:16" s="722" customFormat="1" ht="18" customHeight="1">
      <c r="A76" s="724"/>
      <c r="B76" s="238"/>
      <c r="C76" s="157" t="s">
        <v>278</v>
      </c>
      <c r="D76" s="223" t="s">
        <v>21</v>
      </c>
      <c r="E76" s="720" t="s">
        <v>35</v>
      </c>
      <c r="F76" s="196">
        <v>1</v>
      </c>
      <c r="G76" s="196"/>
      <c r="H76" s="196">
        <f t="shared" si="31"/>
        <v>0</v>
      </c>
      <c r="I76" s="196"/>
      <c r="J76" s="196"/>
      <c r="K76" s="196"/>
      <c r="L76" s="196"/>
      <c r="M76" s="196">
        <f t="shared" si="30"/>
        <v>0</v>
      </c>
      <c r="N76" s="849"/>
    </row>
    <row r="77" spans="1:16" ht="18" customHeight="1">
      <c r="A77" s="165"/>
      <c r="B77" s="166"/>
      <c r="C77" s="167" t="s">
        <v>17</v>
      </c>
      <c r="D77" s="166" t="s">
        <v>12</v>
      </c>
      <c r="E77" s="148">
        <v>7.15</v>
      </c>
      <c r="F77" s="168">
        <f>E77*F70</f>
        <v>2.2021999999999999</v>
      </c>
      <c r="G77" s="148"/>
      <c r="H77" s="148">
        <f t="shared" si="31"/>
        <v>0</v>
      </c>
      <c r="I77" s="148"/>
      <c r="J77" s="148">
        <f t="shared" ref="J77" si="38">I77*F77</f>
        <v>0</v>
      </c>
      <c r="K77" s="148"/>
      <c r="L77" s="148">
        <f t="shared" ref="L77" si="39">K77*F77</f>
        <v>0</v>
      </c>
      <c r="M77" s="148">
        <f t="shared" si="30"/>
        <v>0</v>
      </c>
    </row>
    <row r="78" spans="1:16" s="222" customFormat="1" ht="43.5" customHeight="1">
      <c r="A78" s="219">
        <v>4</v>
      </c>
      <c r="B78" s="263" t="s">
        <v>295</v>
      </c>
      <c r="C78" s="220" t="s">
        <v>302</v>
      </c>
      <c r="D78" s="230" t="s">
        <v>31</v>
      </c>
      <c r="E78" s="231"/>
      <c r="F78" s="221">
        <v>46</v>
      </c>
      <c r="G78" s="749"/>
      <c r="H78" s="750"/>
      <c r="I78" s="749"/>
      <c r="J78" s="750"/>
      <c r="K78" s="749"/>
      <c r="L78" s="750"/>
      <c r="M78" s="749"/>
      <c r="N78" s="850"/>
    </row>
    <row r="79" spans="1:16" s="222" customFormat="1" ht="20.25" customHeight="1">
      <c r="A79" s="223"/>
      <c r="B79" s="223"/>
      <c r="C79" s="224" t="s">
        <v>79</v>
      </c>
      <c r="D79" s="223" t="s">
        <v>31</v>
      </c>
      <c r="E79" s="196">
        <v>1</v>
      </c>
      <c r="F79" s="195">
        <f>F78*E79</f>
        <v>46</v>
      </c>
      <c r="G79" s="196"/>
      <c r="H79" s="195"/>
      <c r="I79" s="196"/>
      <c r="J79" s="195">
        <f>I79*F79</f>
        <v>0</v>
      </c>
      <c r="K79" s="711"/>
      <c r="L79" s="712"/>
      <c r="M79" s="196">
        <f>L79+J79+H79</f>
        <v>0</v>
      </c>
      <c r="N79" s="850"/>
    </row>
    <row r="80" spans="1:16" s="222" customFormat="1" ht="71.25" customHeight="1">
      <c r="A80" s="219">
        <v>5</v>
      </c>
      <c r="B80" s="263" t="s">
        <v>295</v>
      </c>
      <c r="C80" s="220" t="s">
        <v>297</v>
      </c>
      <c r="D80" s="230" t="s">
        <v>87</v>
      </c>
      <c r="E80" s="231"/>
      <c r="F80" s="221">
        <v>45</v>
      </c>
      <c r="G80" s="749"/>
      <c r="H80" s="750"/>
      <c r="I80" s="749"/>
      <c r="J80" s="750"/>
      <c r="K80" s="749"/>
      <c r="L80" s="750"/>
      <c r="M80" s="749"/>
      <c r="N80" s="850"/>
    </row>
    <row r="81" spans="1:23" s="222" customFormat="1" ht="16.5" customHeight="1">
      <c r="A81" s="223"/>
      <c r="B81" s="223"/>
      <c r="C81" s="224" t="s">
        <v>79</v>
      </c>
      <c r="D81" s="223" t="s">
        <v>77</v>
      </c>
      <c r="E81" s="196">
        <v>1</v>
      </c>
      <c r="F81" s="195">
        <f>F80*E81</f>
        <v>45</v>
      </c>
      <c r="G81" s="196"/>
      <c r="H81" s="195"/>
      <c r="I81" s="196"/>
      <c r="J81" s="195">
        <f>I81*F81</f>
        <v>0</v>
      </c>
      <c r="K81" s="711"/>
      <c r="L81" s="712"/>
      <c r="M81" s="196">
        <f>L81+J81+H81</f>
        <v>0</v>
      </c>
      <c r="N81" s="850"/>
    </row>
    <row r="82" spans="1:23" s="745" customFormat="1" ht="20.25" customHeight="1">
      <c r="A82" s="223"/>
      <c r="B82" s="238"/>
      <c r="C82" s="157" t="s">
        <v>513</v>
      </c>
      <c r="D82" s="223" t="s">
        <v>77</v>
      </c>
      <c r="E82" s="755">
        <v>1</v>
      </c>
      <c r="F82" s="196">
        <f>E82*F80</f>
        <v>45</v>
      </c>
      <c r="G82" s="751"/>
      <c r="H82" s="751"/>
      <c r="I82" s="223"/>
      <c r="J82" s="223"/>
      <c r="K82" s="196"/>
      <c r="L82" s="196">
        <f>F82*K82</f>
        <v>0</v>
      </c>
      <c r="M82" s="196">
        <f t="shared" ref="M82:M87" si="40">L82+J82+H82</f>
        <v>0</v>
      </c>
      <c r="N82" s="851"/>
    </row>
    <row r="83" spans="1:23" s="222" customFormat="1" ht="19.5" customHeight="1">
      <c r="A83" s="223"/>
      <c r="B83" s="226"/>
      <c r="C83" s="224" t="s">
        <v>25</v>
      </c>
      <c r="D83" s="227" t="s">
        <v>12</v>
      </c>
      <c r="E83" s="755">
        <v>7.1099999999999997E-2</v>
      </c>
      <c r="F83" s="195">
        <f>F80*E83</f>
        <v>3.1995</v>
      </c>
      <c r="G83" s="711"/>
      <c r="H83" s="712"/>
      <c r="I83" s="711"/>
      <c r="J83" s="712"/>
      <c r="K83" s="196"/>
      <c r="L83" s="195">
        <f>F83*K83</f>
        <v>0</v>
      </c>
      <c r="M83" s="196">
        <f t="shared" si="40"/>
        <v>0</v>
      </c>
      <c r="N83" s="850"/>
    </row>
    <row r="84" spans="1:23" ht="19.5" customHeight="1">
      <c r="A84" s="183"/>
      <c r="B84" s="281"/>
      <c r="C84" s="157" t="s">
        <v>298</v>
      </c>
      <c r="D84" s="156" t="s">
        <v>77</v>
      </c>
      <c r="E84" s="146">
        <v>1.1000000000000001</v>
      </c>
      <c r="F84" s="146">
        <f>E84*F80</f>
        <v>49.500000000000007</v>
      </c>
      <c r="G84" s="146"/>
      <c r="H84" s="146">
        <f t="shared" ref="H84:H87" si="41">G84*F84</f>
        <v>0</v>
      </c>
      <c r="I84" s="146"/>
      <c r="J84" s="146">
        <f t="shared" ref="J84:J85" si="42">I84*F84</f>
        <v>0</v>
      </c>
      <c r="K84" s="746"/>
      <c r="L84" s="146"/>
      <c r="M84" s="146">
        <f t="shared" si="40"/>
        <v>0</v>
      </c>
    </row>
    <row r="85" spans="1:23" ht="17.25" customHeight="1">
      <c r="A85" s="183"/>
      <c r="B85" s="281"/>
      <c r="C85" s="157" t="s">
        <v>299</v>
      </c>
      <c r="D85" s="156" t="s">
        <v>20</v>
      </c>
      <c r="E85" s="146">
        <v>0.04</v>
      </c>
      <c r="F85" s="146">
        <f>E85*F80</f>
        <v>1.8</v>
      </c>
      <c r="G85" s="146"/>
      <c r="H85" s="146">
        <f t="shared" si="41"/>
        <v>0</v>
      </c>
      <c r="I85" s="146"/>
      <c r="J85" s="146">
        <f t="shared" si="42"/>
        <v>0</v>
      </c>
      <c r="K85" s="746"/>
      <c r="L85" s="146"/>
      <c r="M85" s="146">
        <f t="shared" si="40"/>
        <v>0</v>
      </c>
    </row>
    <row r="86" spans="1:23" s="747" customFormat="1" ht="15.75" customHeight="1">
      <c r="A86" s="734"/>
      <c r="B86" s="734"/>
      <c r="C86" s="704" t="s">
        <v>169</v>
      </c>
      <c r="D86" s="734" t="s">
        <v>15</v>
      </c>
      <c r="E86" s="754">
        <v>3.0000000000000001E-3</v>
      </c>
      <c r="F86" s="706">
        <f>E86*F80</f>
        <v>0.13500000000000001</v>
      </c>
      <c r="G86" s="706"/>
      <c r="H86" s="195">
        <f t="shared" si="41"/>
        <v>0</v>
      </c>
      <c r="I86" s="706"/>
      <c r="J86" s="706"/>
      <c r="K86" s="735"/>
      <c r="L86" s="657"/>
      <c r="M86" s="196">
        <f t="shared" si="40"/>
        <v>0</v>
      </c>
      <c r="N86" s="852"/>
    </row>
    <row r="87" spans="1:23" s="222" customFormat="1" ht="17.25" customHeight="1">
      <c r="A87" s="725"/>
      <c r="B87" s="728"/>
      <c r="C87" s="727" t="s">
        <v>17</v>
      </c>
      <c r="D87" s="728" t="s">
        <v>12</v>
      </c>
      <c r="E87" s="757">
        <v>1.44E-2</v>
      </c>
      <c r="F87" s="200">
        <f>F80*E87</f>
        <v>0.64800000000000002</v>
      </c>
      <c r="G87" s="201"/>
      <c r="H87" s="195">
        <f t="shared" si="41"/>
        <v>0</v>
      </c>
      <c r="I87" s="201"/>
      <c r="J87" s="200"/>
      <c r="K87" s="752"/>
      <c r="L87" s="753"/>
      <c r="M87" s="196">
        <f t="shared" si="40"/>
        <v>0</v>
      </c>
      <c r="N87" s="850"/>
    </row>
    <row r="88" spans="1:23" s="459" customFormat="1" ht="22.5" customHeight="1">
      <c r="A88" s="400"/>
      <c r="B88" s="606"/>
      <c r="C88" s="607" t="s">
        <v>181</v>
      </c>
      <c r="D88" s="464"/>
      <c r="E88" s="464"/>
      <c r="F88" s="464"/>
      <c r="G88" s="464"/>
      <c r="H88" s="608">
        <f>SUM(H56:H87)</f>
        <v>0</v>
      </c>
      <c r="I88" s="609"/>
      <c r="J88" s="608">
        <f>SUM(J56:J87)</f>
        <v>0</v>
      </c>
      <c r="K88" s="609"/>
      <c r="L88" s="465">
        <f>SUM(L56:L87)</f>
        <v>0</v>
      </c>
      <c r="M88" s="465">
        <f>SUM(M56:M87)</f>
        <v>0</v>
      </c>
      <c r="N88" s="458"/>
      <c r="O88" s="458"/>
      <c r="P88" s="458"/>
      <c r="Q88" s="458"/>
      <c r="R88" s="458"/>
      <c r="S88" s="458"/>
      <c r="T88" s="458"/>
      <c r="U88" s="458"/>
      <c r="V88" s="458"/>
      <c r="W88" s="458"/>
    </row>
    <row r="89" spans="1:23" s="499" customFormat="1" ht="60" customHeight="1">
      <c r="A89" s="610"/>
      <c r="B89" s="610"/>
      <c r="C89" s="611" t="s">
        <v>516</v>
      </c>
      <c r="D89" s="610"/>
      <c r="E89" s="612"/>
      <c r="F89" s="612"/>
      <c r="G89" s="612"/>
      <c r="H89" s="612"/>
      <c r="I89" s="612"/>
      <c r="J89" s="612"/>
      <c r="K89" s="612"/>
      <c r="L89" s="612"/>
      <c r="M89" s="612"/>
      <c r="N89" s="496"/>
      <c r="O89" s="497"/>
      <c r="P89" s="497"/>
      <c r="Q89" s="498"/>
      <c r="R89" s="498"/>
      <c r="S89" s="498"/>
      <c r="T89" s="498"/>
      <c r="U89" s="498"/>
      <c r="V89" s="498"/>
      <c r="W89" s="498"/>
    </row>
    <row r="90" spans="1:23" s="714" customFormat="1" ht="72" customHeight="1">
      <c r="A90" s="219">
        <v>1</v>
      </c>
      <c r="B90" s="219" t="s">
        <v>23</v>
      </c>
      <c r="C90" s="220" t="s">
        <v>517</v>
      </c>
      <c r="D90" s="230" t="s">
        <v>31</v>
      </c>
      <c r="E90" s="231"/>
      <c r="F90" s="221">
        <v>10</v>
      </c>
      <c r="G90" s="234"/>
      <c r="H90" s="815"/>
      <c r="I90" s="816"/>
      <c r="J90" s="235"/>
      <c r="K90" s="817"/>
      <c r="L90" s="235"/>
      <c r="M90" s="816"/>
      <c r="N90" s="854"/>
    </row>
    <row r="91" spans="1:23" s="714" customFormat="1" ht="21" customHeight="1">
      <c r="A91" s="237"/>
      <c r="B91" s="726"/>
      <c r="C91" s="224" t="s">
        <v>95</v>
      </c>
      <c r="D91" s="223" t="s">
        <v>31</v>
      </c>
      <c r="E91" s="196">
        <v>1</v>
      </c>
      <c r="F91" s="196">
        <f>F90*E91</f>
        <v>10</v>
      </c>
      <c r="G91" s="196"/>
      <c r="H91" s="196"/>
      <c r="I91" s="196"/>
      <c r="J91" s="196">
        <f>I91*F91</f>
        <v>0</v>
      </c>
      <c r="K91" s="711"/>
      <c r="L91" s="711"/>
      <c r="M91" s="196">
        <f>L91+J91+H91</f>
        <v>0</v>
      </c>
      <c r="N91" s="854"/>
    </row>
    <row r="92" spans="1:23" s="701" customFormat="1" ht="18" customHeight="1">
      <c r="A92" s="827"/>
      <c r="B92" s="835"/>
      <c r="C92" s="829" t="s">
        <v>518</v>
      </c>
      <c r="D92" s="836" t="s">
        <v>15</v>
      </c>
      <c r="E92" s="837">
        <v>0.15</v>
      </c>
      <c r="F92" s="831">
        <f>F90*E92</f>
        <v>1.5</v>
      </c>
      <c r="G92" s="832"/>
      <c r="H92" s="838">
        <f>G92*F92</f>
        <v>0</v>
      </c>
      <c r="I92" s="830"/>
      <c r="J92" s="831"/>
      <c r="K92" s="832"/>
      <c r="L92" s="838"/>
      <c r="M92" s="830">
        <f>L92+J92+H92</f>
        <v>0</v>
      </c>
      <c r="N92" s="855"/>
    </row>
    <row r="93" spans="1:23" s="701" customFormat="1" ht="28.5" customHeight="1">
      <c r="A93" s="818">
        <v>2</v>
      </c>
      <c r="B93" s="219" t="s">
        <v>23</v>
      </c>
      <c r="C93" s="819" t="s">
        <v>519</v>
      </c>
      <c r="D93" s="820" t="s">
        <v>142</v>
      </c>
      <c r="E93" s="819"/>
      <c r="F93" s="821">
        <v>10</v>
      </c>
      <c r="G93" s="822"/>
      <c r="H93" s="823"/>
      <c r="I93" s="824"/>
      <c r="J93" s="825"/>
      <c r="K93" s="824"/>
      <c r="L93" s="825"/>
      <c r="M93" s="826"/>
      <c r="N93" s="855"/>
    </row>
    <row r="94" spans="1:23" s="701" customFormat="1" ht="18.75" customHeight="1">
      <c r="A94" s="827"/>
      <c r="B94" s="828"/>
      <c r="C94" s="829" t="s">
        <v>79</v>
      </c>
      <c r="D94" s="223" t="s">
        <v>31</v>
      </c>
      <c r="E94" s="830">
        <v>1</v>
      </c>
      <c r="F94" s="831">
        <f>F93*E94</f>
        <v>10</v>
      </c>
      <c r="G94" s="830"/>
      <c r="H94" s="831"/>
      <c r="I94" s="832"/>
      <c r="J94" s="838">
        <f>I94*F94</f>
        <v>0</v>
      </c>
      <c r="K94" s="834"/>
      <c r="L94" s="833"/>
      <c r="M94" s="830">
        <f>L94+J94+H94</f>
        <v>0</v>
      </c>
      <c r="N94" s="855"/>
    </row>
    <row r="95" spans="1:23" s="701" customFormat="1" ht="18" customHeight="1">
      <c r="A95" s="827"/>
      <c r="B95" s="835" t="s">
        <v>23</v>
      </c>
      <c r="C95" s="829" t="s">
        <v>520</v>
      </c>
      <c r="D95" s="836" t="s">
        <v>31</v>
      </c>
      <c r="E95" s="837">
        <v>1.05</v>
      </c>
      <c r="F95" s="831">
        <f>F93*E95</f>
        <v>10.5</v>
      </c>
      <c r="G95" s="832"/>
      <c r="H95" s="838">
        <f>G95*F95</f>
        <v>0</v>
      </c>
      <c r="I95" s="830"/>
      <c r="J95" s="831"/>
      <c r="K95" s="832"/>
      <c r="L95" s="838"/>
      <c r="M95" s="830">
        <f>L95+J95+H95</f>
        <v>0</v>
      </c>
      <c r="N95" s="855"/>
    </row>
    <row r="96" spans="1:23" s="701" customFormat="1" ht="16.5" customHeight="1">
      <c r="A96" s="839"/>
      <c r="B96" s="736"/>
      <c r="C96" s="737" t="s">
        <v>169</v>
      </c>
      <c r="D96" s="736" t="s">
        <v>15</v>
      </c>
      <c r="E96" s="840">
        <v>0.1</v>
      </c>
      <c r="F96" s="841">
        <f>E96*F93</f>
        <v>1</v>
      </c>
      <c r="G96" s="840"/>
      <c r="H96" s="838">
        <f>G96*F96</f>
        <v>0</v>
      </c>
      <c r="I96" s="840"/>
      <c r="J96" s="841"/>
      <c r="K96" s="842"/>
      <c r="L96" s="843"/>
      <c r="M96" s="840">
        <f>L96+J96+H96</f>
        <v>0</v>
      </c>
      <c r="N96" s="855"/>
    </row>
    <row r="97" spans="1:23" s="459" customFormat="1" ht="22.5" customHeight="1">
      <c r="A97" s="400"/>
      <c r="B97" s="606"/>
      <c r="C97" s="607" t="s">
        <v>198</v>
      </c>
      <c r="D97" s="464"/>
      <c r="E97" s="464"/>
      <c r="F97" s="464"/>
      <c r="G97" s="464"/>
      <c r="H97" s="608">
        <f>SUM(H90:H96)</f>
        <v>0</v>
      </c>
      <c r="I97" s="609"/>
      <c r="J97" s="608">
        <f>SUM(J90:J96)</f>
        <v>0</v>
      </c>
      <c r="K97" s="609"/>
      <c r="L97" s="465">
        <f>SUM(L90:L96)</f>
        <v>0</v>
      </c>
      <c r="M97" s="465">
        <f>SUM(M90:M96)</f>
        <v>0</v>
      </c>
      <c r="N97" s="458"/>
      <c r="O97" s="458"/>
      <c r="P97" s="458"/>
      <c r="Q97" s="458"/>
      <c r="R97" s="458"/>
      <c r="S97" s="458"/>
      <c r="T97" s="458"/>
      <c r="U97" s="458"/>
      <c r="V97" s="458"/>
      <c r="W97" s="458"/>
    </row>
    <row r="98" spans="1:23" s="499" customFormat="1" ht="60" customHeight="1">
      <c r="A98" s="610"/>
      <c r="B98" s="610"/>
      <c r="C98" s="611" t="s">
        <v>521</v>
      </c>
      <c r="D98" s="610"/>
      <c r="E98" s="612"/>
      <c r="F98" s="612"/>
      <c r="G98" s="612"/>
      <c r="H98" s="612"/>
      <c r="I98" s="612"/>
      <c r="J98" s="612"/>
      <c r="K98" s="612"/>
      <c r="L98" s="612"/>
      <c r="M98" s="612"/>
      <c r="N98" s="496"/>
      <c r="O98" s="497"/>
      <c r="P98" s="497"/>
      <c r="Q98" s="498"/>
      <c r="R98" s="498"/>
      <c r="S98" s="498"/>
      <c r="T98" s="498"/>
      <c r="U98" s="498"/>
      <c r="V98" s="498"/>
      <c r="W98" s="498"/>
    </row>
    <row r="99" spans="1:23" s="714" customFormat="1" ht="72" customHeight="1">
      <c r="A99" s="219">
        <v>1</v>
      </c>
      <c r="B99" s="219" t="s">
        <v>23</v>
      </c>
      <c r="C99" s="220" t="s">
        <v>517</v>
      </c>
      <c r="D99" s="230" t="s">
        <v>31</v>
      </c>
      <c r="E99" s="231"/>
      <c r="F99" s="221">
        <v>60</v>
      </c>
      <c r="G99" s="234"/>
      <c r="H99" s="815"/>
      <c r="I99" s="816"/>
      <c r="J99" s="235"/>
      <c r="K99" s="817"/>
      <c r="L99" s="235"/>
      <c r="M99" s="816"/>
      <c r="N99" s="854"/>
    </row>
    <row r="100" spans="1:23" s="714" customFormat="1" ht="21" customHeight="1">
      <c r="A100" s="237"/>
      <c r="B100" s="726"/>
      <c r="C100" s="224" t="s">
        <v>95</v>
      </c>
      <c r="D100" s="223" t="s">
        <v>31</v>
      </c>
      <c r="E100" s="196">
        <v>1</v>
      </c>
      <c r="F100" s="196">
        <f>F99*E100</f>
        <v>60</v>
      </c>
      <c r="G100" s="196"/>
      <c r="H100" s="196"/>
      <c r="I100" s="196"/>
      <c r="J100" s="196">
        <f>I100*F100</f>
        <v>0</v>
      </c>
      <c r="K100" s="711"/>
      <c r="L100" s="711"/>
      <c r="M100" s="196">
        <f>L100+J100+H100</f>
        <v>0</v>
      </c>
      <c r="N100" s="854"/>
    </row>
    <row r="101" spans="1:23" s="701" customFormat="1" ht="18" customHeight="1">
      <c r="A101" s="827"/>
      <c r="B101" s="835"/>
      <c r="C101" s="829" t="s">
        <v>518</v>
      </c>
      <c r="D101" s="836" t="s">
        <v>15</v>
      </c>
      <c r="E101" s="837">
        <v>0.15</v>
      </c>
      <c r="F101" s="831">
        <f>F99*E101</f>
        <v>9</v>
      </c>
      <c r="G101" s="832"/>
      <c r="H101" s="838">
        <f>G101*F101</f>
        <v>0</v>
      </c>
      <c r="I101" s="830"/>
      <c r="J101" s="831"/>
      <c r="K101" s="832"/>
      <c r="L101" s="838"/>
      <c r="M101" s="830">
        <f>L101+J101+H101</f>
        <v>0</v>
      </c>
      <c r="N101" s="855"/>
    </row>
    <row r="102" spans="1:23" s="701" customFormat="1" ht="28.5" customHeight="1">
      <c r="A102" s="818">
        <v>2</v>
      </c>
      <c r="B102" s="219" t="s">
        <v>23</v>
      </c>
      <c r="C102" s="819" t="s">
        <v>519</v>
      </c>
      <c r="D102" s="820" t="s">
        <v>142</v>
      </c>
      <c r="E102" s="819"/>
      <c r="F102" s="821">
        <v>60</v>
      </c>
      <c r="G102" s="822"/>
      <c r="H102" s="823"/>
      <c r="I102" s="824"/>
      <c r="J102" s="825"/>
      <c r="K102" s="824"/>
      <c r="L102" s="825"/>
      <c r="M102" s="826"/>
      <c r="N102" s="855"/>
    </row>
    <row r="103" spans="1:23" s="701" customFormat="1" ht="18.75" customHeight="1">
      <c r="A103" s="827"/>
      <c r="B103" s="828"/>
      <c r="C103" s="829" t="s">
        <v>79</v>
      </c>
      <c r="D103" s="223" t="s">
        <v>31</v>
      </c>
      <c r="E103" s="830">
        <v>1</v>
      </c>
      <c r="F103" s="831">
        <f>F102*E103</f>
        <v>60</v>
      </c>
      <c r="G103" s="830"/>
      <c r="H103" s="831"/>
      <c r="I103" s="832"/>
      <c r="J103" s="838">
        <f>I103*F103</f>
        <v>0</v>
      </c>
      <c r="K103" s="834"/>
      <c r="L103" s="833"/>
      <c r="M103" s="830">
        <f>L103+J103+H103</f>
        <v>0</v>
      </c>
      <c r="N103" s="855"/>
    </row>
    <row r="104" spans="1:23" s="701" customFormat="1" ht="18" customHeight="1">
      <c r="A104" s="827"/>
      <c r="B104" s="835" t="s">
        <v>23</v>
      </c>
      <c r="C104" s="829" t="s">
        <v>520</v>
      </c>
      <c r="D104" s="836" t="s">
        <v>31</v>
      </c>
      <c r="E104" s="837">
        <v>1.05</v>
      </c>
      <c r="F104" s="831">
        <f>F102*E104</f>
        <v>63</v>
      </c>
      <c r="G104" s="832"/>
      <c r="H104" s="838">
        <f>G104*F104</f>
        <v>0</v>
      </c>
      <c r="I104" s="830"/>
      <c r="J104" s="831"/>
      <c r="K104" s="832"/>
      <c r="L104" s="838"/>
      <c r="M104" s="830">
        <f>L104+J104+H104</f>
        <v>0</v>
      </c>
      <c r="N104" s="855"/>
    </row>
    <row r="105" spans="1:23" s="701" customFormat="1" ht="16.5" customHeight="1">
      <c r="A105" s="839"/>
      <c r="B105" s="736"/>
      <c r="C105" s="737" t="s">
        <v>169</v>
      </c>
      <c r="D105" s="736" t="s">
        <v>15</v>
      </c>
      <c r="E105" s="840">
        <v>0.1</v>
      </c>
      <c r="F105" s="841">
        <f>E105*F102</f>
        <v>6</v>
      </c>
      <c r="G105" s="840"/>
      <c r="H105" s="838">
        <f>G105*F105</f>
        <v>0</v>
      </c>
      <c r="I105" s="840"/>
      <c r="J105" s="841"/>
      <c r="K105" s="842"/>
      <c r="L105" s="843"/>
      <c r="M105" s="840">
        <f>L105+J105+H105</f>
        <v>0</v>
      </c>
      <c r="N105" s="855"/>
    </row>
    <row r="106" spans="1:23" s="459" customFormat="1" ht="22.5" customHeight="1">
      <c r="A106" s="400"/>
      <c r="B106" s="606"/>
      <c r="C106" s="607" t="s">
        <v>476</v>
      </c>
      <c r="D106" s="464"/>
      <c r="E106" s="464"/>
      <c r="F106" s="464"/>
      <c r="G106" s="464"/>
      <c r="H106" s="608">
        <f>SUM(H99:H105)</f>
        <v>0</v>
      </c>
      <c r="I106" s="609"/>
      <c r="J106" s="608">
        <f>SUM(J99:J105)</f>
        <v>0</v>
      </c>
      <c r="K106" s="609"/>
      <c r="L106" s="465">
        <f>SUM(L99:L105)</f>
        <v>0</v>
      </c>
      <c r="M106" s="465">
        <f>SUM(M99:M105)</f>
        <v>0</v>
      </c>
      <c r="N106" s="458"/>
      <c r="O106" s="458"/>
      <c r="P106" s="458"/>
      <c r="Q106" s="458"/>
      <c r="R106" s="458"/>
      <c r="S106" s="458"/>
      <c r="T106" s="458"/>
      <c r="U106" s="458"/>
      <c r="V106" s="458"/>
      <c r="W106" s="458"/>
    </row>
    <row r="107" spans="1:23" ht="55.5" customHeight="1">
      <c r="A107" s="19"/>
      <c r="B107" s="3"/>
      <c r="C107" s="79" t="s">
        <v>515</v>
      </c>
      <c r="D107" s="76"/>
      <c r="E107" s="81"/>
      <c r="F107" s="77"/>
      <c r="G107" s="84"/>
      <c r="H107" s="77">
        <f>H106+H97+H88+H54</f>
        <v>0</v>
      </c>
      <c r="I107" s="77"/>
      <c r="J107" s="84">
        <f>J106+J97+J88+J54</f>
        <v>0</v>
      </c>
      <c r="K107" s="77"/>
      <c r="L107" s="77">
        <f>L106+L97+L88+L54</f>
        <v>0</v>
      </c>
      <c r="M107" s="77">
        <f>M106+M97+M88+M54</f>
        <v>0</v>
      </c>
    </row>
    <row r="108" spans="1:23" ht="37.5" customHeight="1">
      <c r="A108" s="73"/>
      <c r="B108" s="74"/>
      <c r="C108" s="80" t="s">
        <v>84</v>
      </c>
      <c r="D108" s="76"/>
      <c r="E108" s="82" t="s">
        <v>200</v>
      </c>
      <c r="F108" s="77"/>
      <c r="G108" s="77"/>
      <c r="H108" s="77"/>
      <c r="I108" s="77"/>
      <c r="J108" s="77"/>
      <c r="K108" s="77"/>
      <c r="L108" s="77"/>
      <c r="M108" s="77"/>
    </row>
    <row r="109" spans="1:23" ht="25.5" customHeight="1">
      <c r="A109" s="73"/>
      <c r="B109" s="74"/>
      <c r="C109" s="79" t="s">
        <v>5</v>
      </c>
      <c r="D109" s="76"/>
      <c r="E109" s="81"/>
      <c r="F109" s="77"/>
      <c r="G109" s="77"/>
      <c r="H109" s="77"/>
      <c r="I109" s="77"/>
      <c r="J109" s="77"/>
      <c r="K109" s="77"/>
      <c r="L109" s="77"/>
      <c r="M109" s="77"/>
    </row>
    <row r="110" spans="1:23" ht="24" customHeight="1">
      <c r="A110" s="73"/>
      <c r="B110" s="74"/>
      <c r="C110" s="79" t="s">
        <v>64</v>
      </c>
      <c r="D110" s="76"/>
      <c r="E110" s="82" t="s">
        <v>200</v>
      </c>
      <c r="F110" s="77"/>
      <c r="G110" s="77"/>
      <c r="H110" s="77"/>
      <c r="I110" s="77"/>
      <c r="J110" s="77"/>
      <c r="K110" s="77"/>
      <c r="L110" s="77"/>
      <c r="M110" s="77"/>
    </row>
    <row r="111" spans="1:23" ht="25.5" customHeight="1">
      <c r="A111" s="73"/>
      <c r="B111" s="74"/>
      <c r="C111" s="79" t="s">
        <v>5</v>
      </c>
      <c r="D111" s="76"/>
      <c r="E111" s="81"/>
      <c r="F111" s="77"/>
      <c r="G111" s="77"/>
      <c r="H111" s="77"/>
      <c r="I111" s="77"/>
      <c r="J111" s="77"/>
      <c r="K111" s="77"/>
      <c r="L111" s="77"/>
      <c r="M111" s="77"/>
    </row>
    <row r="112" spans="1:23" ht="25.5" customHeight="1">
      <c r="A112" s="73"/>
      <c r="B112" s="74"/>
      <c r="C112" s="80" t="s">
        <v>59</v>
      </c>
      <c r="D112" s="76"/>
      <c r="E112" s="82" t="s">
        <v>200</v>
      </c>
      <c r="F112" s="77"/>
      <c r="G112" s="77"/>
      <c r="H112" s="77"/>
      <c r="I112" s="77"/>
      <c r="J112" s="77"/>
      <c r="K112" s="77"/>
      <c r="L112" s="77"/>
      <c r="M112" s="77"/>
    </row>
    <row r="113" spans="1:14" ht="58.5" customHeight="1">
      <c r="A113" s="73"/>
      <c r="B113" s="74"/>
      <c r="C113" s="79" t="s">
        <v>5</v>
      </c>
      <c r="D113" s="70"/>
      <c r="E113" s="71"/>
      <c r="F113" s="72"/>
      <c r="G113" s="72"/>
      <c r="H113" s="72"/>
      <c r="I113" s="72"/>
      <c r="J113" s="72"/>
      <c r="K113" s="72"/>
      <c r="L113" s="72"/>
      <c r="M113" s="78"/>
      <c r="N113" s="870"/>
    </row>
    <row r="114" spans="1:14" ht="23.25" customHeight="1">
      <c r="A114" s="20"/>
      <c r="C114" s="1"/>
      <c r="E114" s="1"/>
      <c r="F114" s="8"/>
      <c r="H114" s="1"/>
      <c r="J114" s="1"/>
      <c r="L114" s="1"/>
      <c r="M114" s="1"/>
      <c r="N114" s="1"/>
    </row>
    <row r="115" spans="1:14">
      <c r="A115" s="20"/>
      <c r="C115" s="1"/>
      <c r="E115" s="1"/>
      <c r="F115" s="8"/>
      <c r="H115" s="1"/>
      <c r="J115" s="1"/>
      <c r="L115" s="1"/>
      <c r="M115" s="1"/>
      <c r="N115" s="1"/>
    </row>
    <row r="116" spans="1:14">
      <c r="A116" s="20"/>
      <c r="C116" s="1"/>
      <c r="E116" s="1"/>
      <c r="F116" s="8"/>
      <c r="H116" s="1"/>
      <c r="J116" s="1"/>
      <c r="L116" s="1"/>
      <c r="M116" s="1"/>
      <c r="N116" s="1"/>
    </row>
  </sheetData>
  <autoFilter ref="A9:M88" xr:uid="{00000000-0009-0000-0000-000003000000}"/>
  <mergeCells count="18">
    <mergeCell ref="K7:L7"/>
    <mergeCell ref="M7:M8"/>
    <mergeCell ref="A6:B6"/>
    <mergeCell ref="H6:J6"/>
    <mergeCell ref="K6:L6"/>
    <mergeCell ref="A7:A8"/>
    <mergeCell ref="B7:B8"/>
    <mergeCell ref="C7:C8"/>
    <mergeCell ref="D7:D8"/>
    <mergeCell ref="E7:F7"/>
    <mergeCell ref="G7:H7"/>
    <mergeCell ref="I7:J7"/>
    <mergeCell ref="A1:M1"/>
    <mergeCell ref="A2:M2"/>
    <mergeCell ref="A4:M4"/>
    <mergeCell ref="A5:B5"/>
    <mergeCell ref="H5:J5"/>
    <mergeCell ref="K5:L5"/>
  </mergeCells>
  <pageMargins left="0.59055118110236227" right="0.19685039370078741" top="0.39370078740157483" bottom="0.39370078740157483" header="0.43307086614173229" footer="0.15748031496062992"/>
  <pageSetup paperSize="9" scale="91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97AB-13FA-4356-B318-752F6AF9F372}">
  <sheetPr>
    <tabColor theme="6" tint="0.59999389629810485"/>
  </sheetPr>
  <dimension ref="A1:N43"/>
  <sheetViews>
    <sheetView showZeros="0" topLeftCell="C25" zoomScaleNormal="100" workbookViewId="0">
      <selection activeCell="R36" sqref="R36"/>
    </sheetView>
  </sheetViews>
  <sheetFormatPr defaultColWidth="9.125" defaultRowHeight="15.75"/>
  <cols>
    <col min="1" max="1" width="3.125" style="5" customWidth="1"/>
    <col min="2" max="2" width="8.625" style="4" customWidth="1"/>
    <col min="3" max="3" width="45.625" style="4" customWidth="1"/>
    <col min="4" max="4" width="6.875" style="4" customWidth="1"/>
    <col min="5" max="5" width="8.375" style="12" customWidth="1"/>
    <col min="6" max="6" width="10" style="13" customWidth="1"/>
    <col min="7" max="7" width="7.875" style="1" customWidth="1"/>
    <col min="8" max="8" width="13.75" style="7" customWidth="1"/>
    <col min="9" max="9" width="7.75" style="1" customWidth="1"/>
    <col min="10" max="10" width="11.75" style="7" customWidth="1"/>
    <col min="11" max="11" width="6.375" style="1" customWidth="1"/>
    <col min="12" max="12" width="11.125" style="7" customWidth="1"/>
    <col min="13" max="13" width="13.75" style="7" customWidth="1"/>
    <col min="14" max="14" width="13.125" style="9" customWidth="1"/>
    <col min="15" max="16384" width="9.125" style="1"/>
  </cols>
  <sheetData>
    <row r="1" spans="1:14" ht="26.25" customHeight="1">
      <c r="A1" s="905" t="s">
        <v>337</v>
      </c>
      <c r="B1" s="905"/>
      <c r="C1" s="906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1"/>
    </row>
    <row r="2" spans="1:14" ht="24" customHeight="1">
      <c r="A2" s="896" t="s">
        <v>339</v>
      </c>
      <c r="B2" s="896"/>
      <c r="C2" s="907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1"/>
    </row>
    <row r="3" spans="1:14" ht="14.25" customHeight="1">
      <c r="C3" s="47"/>
      <c r="E3" s="1"/>
      <c r="F3" s="8"/>
      <c r="H3" s="1"/>
      <c r="J3" s="1"/>
      <c r="L3" s="1"/>
      <c r="M3" s="48"/>
      <c r="N3" s="1"/>
    </row>
    <row r="4" spans="1:14" ht="27" customHeight="1">
      <c r="A4" s="908" t="s">
        <v>434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1"/>
    </row>
    <row r="5" spans="1:14" ht="21.75" customHeight="1">
      <c r="A5" s="909" t="s">
        <v>13</v>
      </c>
      <c r="B5" s="909"/>
      <c r="C5" s="49" t="s">
        <v>70</v>
      </c>
      <c r="D5" s="731"/>
      <c r="E5" s="2"/>
      <c r="F5" s="2"/>
      <c r="G5" s="2"/>
      <c r="H5" s="910" t="s">
        <v>71</v>
      </c>
      <c r="I5" s="910"/>
      <c r="J5" s="910"/>
      <c r="K5" s="911">
        <f>M40</f>
        <v>0</v>
      </c>
      <c r="L5" s="912"/>
      <c r="M5" s="2" t="s">
        <v>12</v>
      </c>
      <c r="N5" s="1"/>
    </row>
    <row r="6" spans="1:14" ht="21.75" customHeight="1">
      <c r="A6" s="902"/>
      <c r="B6" s="902"/>
      <c r="C6" s="50"/>
      <c r="D6" s="730"/>
      <c r="E6" s="10"/>
      <c r="F6" s="10"/>
      <c r="G6" s="2"/>
      <c r="H6" s="903" t="s">
        <v>58</v>
      </c>
      <c r="I6" s="903"/>
      <c r="J6" s="903"/>
      <c r="K6" s="904">
        <f>J36</f>
        <v>0</v>
      </c>
      <c r="L6" s="904"/>
      <c r="M6" s="2" t="s">
        <v>12</v>
      </c>
      <c r="N6" s="1"/>
    </row>
    <row r="7" spans="1:14" ht="35.25" customHeight="1">
      <c r="A7" s="915" t="s">
        <v>11</v>
      </c>
      <c r="B7" s="913" t="s">
        <v>0</v>
      </c>
      <c r="C7" s="913" t="s">
        <v>1</v>
      </c>
      <c r="D7" s="916" t="s">
        <v>6</v>
      </c>
      <c r="E7" s="913" t="s">
        <v>2</v>
      </c>
      <c r="F7" s="913"/>
      <c r="G7" s="913" t="s">
        <v>4</v>
      </c>
      <c r="H7" s="913"/>
      <c r="I7" s="913" t="s">
        <v>3</v>
      </c>
      <c r="J7" s="913"/>
      <c r="K7" s="913" t="s">
        <v>9</v>
      </c>
      <c r="L7" s="913"/>
      <c r="M7" s="914" t="s">
        <v>5</v>
      </c>
    </row>
    <row r="8" spans="1:14" ht="30" customHeight="1">
      <c r="A8" s="915"/>
      <c r="B8" s="913"/>
      <c r="C8" s="913"/>
      <c r="D8" s="916"/>
      <c r="E8" s="18" t="s">
        <v>8</v>
      </c>
      <c r="F8" s="729" t="s">
        <v>7</v>
      </c>
      <c r="G8" s="729" t="s">
        <v>8</v>
      </c>
      <c r="H8" s="17" t="s">
        <v>7</v>
      </c>
      <c r="I8" s="729" t="s">
        <v>8</v>
      </c>
      <c r="J8" s="17" t="s">
        <v>7</v>
      </c>
      <c r="K8" s="729" t="s">
        <v>8</v>
      </c>
      <c r="L8" s="17" t="s">
        <v>7</v>
      </c>
      <c r="M8" s="914"/>
    </row>
    <row r="9" spans="1:14" ht="21" customHeight="1">
      <c r="A9" s="16">
        <v>1</v>
      </c>
      <c r="B9" s="15">
        <v>2</v>
      </c>
      <c r="C9" s="15">
        <v>3</v>
      </c>
      <c r="D9" s="15">
        <v>4</v>
      </c>
      <c r="E9" s="327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</row>
    <row r="10" spans="1:14" ht="29.25" customHeight="1">
      <c r="A10" s="140"/>
      <c r="B10" s="141"/>
      <c r="C10" s="142" t="s">
        <v>522</v>
      </c>
      <c r="D10" s="141"/>
      <c r="E10" s="143"/>
      <c r="F10" s="141"/>
      <c r="G10" s="141"/>
      <c r="H10" s="144"/>
      <c r="I10" s="141"/>
      <c r="J10" s="144"/>
      <c r="K10" s="141"/>
      <c r="L10" s="144"/>
      <c r="M10" s="144"/>
    </row>
    <row r="11" spans="1:14" ht="29.25" customHeight="1">
      <c r="A11" s="53">
        <v>1</v>
      </c>
      <c r="B11" s="87" t="s">
        <v>23</v>
      </c>
      <c r="C11" s="54" t="s">
        <v>528</v>
      </c>
      <c r="D11" s="53" t="s">
        <v>31</v>
      </c>
      <c r="E11" s="105"/>
      <c r="F11" s="93">
        <v>12</v>
      </c>
      <c r="G11" s="75"/>
      <c r="H11" s="75">
        <f t="shared" ref="H11:H12" si="0">G11*F11</f>
        <v>0</v>
      </c>
      <c r="I11" s="75"/>
      <c r="J11" s="75">
        <f t="shared" ref="J11:J12" si="1">I11*F11</f>
        <v>0</v>
      </c>
      <c r="K11" s="75"/>
      <c r="L11" s="75">
        <f t="shared" ref="L11:L12" si="2">K11*F11</f>
        <v>0</v>
      </c>
      <c r="M11" s="75">
        <f t="shared" ref="M11:M12" si="3">L11+J11+H11</f>
        <v>0</v>
      </c>
    </row>
    <row r="12" spans="1:14" ht="17.25" customHeight="1">
      <c r="A12" s="63"/>
      <c r="B12" s="124"/>
      <c r="C12" s="57" t="s">
        <v>10</v>
      </c>
      <c r="D12" s="124" t="s">
        <v>15</v>
      </c>
      <c r="E12" s="58">
        <v>1</v>
      </c>
      <c r="F12" s="69">
        <f>E12*F11</f>
        <v>12</v>
      </c>
      <c r="G12" s="69">
        <f>N12*E12</f>
        <v>0</v>
      </c>
      <c r="H12" s="69">
        <f t="shared" si="0"/>
        <v>0</v>
      </c>
      <c r="I12" s="69"/>
      <c r="J12" s="69">
        <f t="shared" si="1"/>
        <v>0</v>
      </c>
      <c r="K12" s="69"/>
      <c r="L12" s="69">
        <f t="shared" si="2"/>
        <v>0</v>
      </c>
      <c r="M12" s="69">
        <f t="shared" si="3"/>
        <v>0</v>
      </c>
    </row>
    <row r="13" spans="1:14" ht="29.25" customHeight="1">
      <c r="A13" s="53">
        <v>2</v>
      </c>
      <c r="B13" s="87" t="s">
        <v>23</v>
      </c>
      <c r="C13" s="54" t="s">
        <v>529</v>
      </c>
      <c r="D13" s="53" t="s">
        <v>31</v>
      </c>
      <c r="E13" s="105"/>
      <c r="F13" s="93">
        <v>3.8</v>
      </c>
      <c r="G13" s="75"/>
      <c r="H13" s="75">
        <f t="shared" ref="H13:H14" si="4">G13*F13</f>
        <v>0</v>
      </c>
      <c r="I13" s="75"/>
      <c r="J13" s="75">
        <f t="shared" ref="J13:J14" si="5">I13*F13</f>
        <v>0</v>
      </c>
      <c r="K13" s="75"/>
      <c r="L13" s="75">
        <f t="shared" ref="L13:L14" si="6">K13*F13</f>
        <v>0</v>
      </c>
      <c r="M13" s="75">
        <f t="shared" ref="M13:M14" si="7">L13+J13+H13</f>
        <v>0</v>
      </c>
    </row>
    <row r="14" spans="1:14" ht="17.25" customHeight="1">
      <c r="A14" s="63"/>
      <c r="B14" s="124"/>
      <c r="C14" s="57" t="s">
        <v>10</v>
      </c>
      <c r="D14" s="124" t="s">
        <v>15</v>
      </c>
      <c r="E14" s="58">
        <v>1</v>
      </c>
      <c r="F14" s="69">
        <f>E14*F13</f>
        <v>3.8</v>
      </c>
      <c r="G14" s="69">
        <f>N14*E14</f>
        <v>0</v>
      </c>
      <c r="H14" s="69">
        <f t="shared" si="4"/>
        <v>0</v>
      </c>
      <c r="I14" s="69"/>
      <c r="J14" s="69">
        <f t="shared" si="5"/>
        <v>0</v>
      </c>
      <c r="K14" s="69"/>
      <c r="L14" s="69">
        <f t="shared" si="6"/>
        <v>0</v>
      </c>
      <c r="M14" s="69">
        <f t="shared" si="7"/>
        <v>0</v>
      </c>
    </row>
    <row r="15" spans="1:14" ht="29.25" customHeight="1">
      <c r="A15" s="53">
        <v>3</v>
      </c>
      <c r="B15" s="87" t="s">
        <v>23</v>
      </c>
      <c r="C15" s="54" t="s">
        <v>530</v>
      </c>
      <c r="D15" s="53" t="s">
        <v>31</v>
      </c>
      <c r="E15" s="105"/>
      <c r="F15" s="93">
        <v>0.5</v>
      </c>
      <c r="G15" s="75"/>
      <c r="H15" s="75">
        <f t="shared" ref="H15:H16" si="8">G15*F15</f>
        <v>0</v>
      </c>
      <c r="I15" s="75"/>
      <c r="J15" s="75">
        <f t="shared" ref="J15:J16" si="9">I15*F15</f>
        <v>0</v>
      </c>
      <c r="K15" s="75"/>
      <c r="L15" s="75">
        <f t="shared" ref="L15:L16" si="10">K15*F15</f>
        <v>0</v>
      </c>
      <c r="M15" s="75">
        <f t="shared" ref="M15:M16" si="11">L15+J15+H15</f>
        <v>0</v>
      </c>
    </row>
    <row r="16" spans="1:14" ht="17.25" customHeight="1">
      <c r="A16" s="63"/>
      <c r="B16" s="124"/>
      <c r="C16" s="57" t="s">
        <v>10</v>
      </c>
      <c r="D16" s="124" t="s">
        <v>15</v>
      </c>
      <c r="E16" s="58">
        <v>1</v>
      </c>
      <c r="F16" s="69">
        <f>E16*F15</f>
        <v>0.5</v>
      </c>
      <c r="G16" s="69">
        <f>N16*E16</f>
        <v>0</v>
      </c>
      <c r="H16" s="69">
        <f t="shared" si="8"/>
        <v>0</v>
      </c>
      <c r="I16" s="69"/>
      <c r="J16" s="69">
        <f t="shared" si="9"/>
        <v>0</v>
      </c>
      <c r="K16" s="69"/>
      <c r="L16" s="69">
        <f t="shared" si="10"/>
        <v>0</v>
      </c>
      <c r="M16" s="69">
        <f t="shared" si="11"/>
        <v>0</v>
      </c>
    </row>
    <row r="17" spans="1:13" ht="29.25" customHeight="1">
      <c r="A17" s="53">
        <v>4</v>
      </c>
      <c r="B17" s="87" t="s">
        <v>23</v>
      </c>
      <c r="C17" s="54" t="s">
        <v>523</v>
      </c>
      <c r="D17" s="53" t="s">
        <v>15</v>
      </c>
      <c r="E17" s="105"/>
      <c r="F17" s="93">
        <v>15</v>
      </c>
      <c r="G17" s="75"/>
      <c r="H17" s="75">
        <f t="shared" ref="H17:H18" si="12">G17*F17</f>
        <v>0</v>
      </c>
      <c r="I17" s="75"/>
      <c r="J17" s="75">
        <f t="shared" ref="J17:J18" si="13">I17*F17</f>
        <v>0</v>
      </c>
      <c r="K17" s="75"/>
      <c r="L17" s="75">
        <f t="shared" ref="L17:L18" si="14">K17*F17</f>
        <v>0</v>
      </c>
      <c r="M17" s="75">
        <f t="shared" ref="M17:M18" si="15">L17+J17+H17</f>
        <v>0</v>
      </c>
    </row>
    <row r="18" spans="1:13" ht="17.25" customHeight="1">
      <c r="A18" s="63"/>
      <c r="B18" s="124"/>
      <c r="C18" s="57" t="s">
        <v>10</v>
      </c>
      <c r="D18" s="124" t="s">
        <v>15</v>
      </c>
      <c r="E18" s="58">
        <v>1</v>
      </c>
      <c r="F18" s="69">
        <f>E18*F17</f>
        <v>15</v>
      </c>
      <c r="G18" s="69">
        <f>N18*E18</f>
        <v>0</v>
      </c>
      <c r="H18" s="69">
        <f t="shared" si="12"/>
        <v>0</v>
      </c>
      <c r="I18" s="69"/>
      <c r="J18" s="69">
        <f t="shared" si="13"/>
        <v>0</v>
      </c>
      <c r="K18" s="69"/>
      <c r="L18" s="69">
        <f t="shared" si="14"/>
        <v>0</v>
      </c>
      <c r="M18" s="69">
        <f t="shared" si="15"/>
        <v>0</v>
      </c>
    </row>
    <row r="19" spans="1:13" ht="29.25" customHeight="1">
      <c r="A19" s="53">
        <v>5</v>
      </c>
      <c r="B19" s="87" t="s">
        <v>23</v>
      </c>
      <c r="C19" s="54" t="s">
        <v>524</v>
      </c>
      <c r="D19" s="53" t="s">
        <v>31</v>
      </c>
      <c r="E19" s="105"/>
      <c r="F19" s="93">
        <v>18</v>
      </c>
      <c r="G19" s="75"/>
      <c r="H19" s="75">
        <f t="shared" ref="H19:H20" si="16">G19*F19</f>
        <v>0</v>
      </c>
      <c r="I19" s="75"/>
      <c r="J19" s="75">
        <f t="shared" ref="J19:J20" si="17">I19*F19</f>
        <v>0</v>
      </c>
      <c r="K19" s="75"/>
      <c r="L19" s="75">
        <f t="shared" ref="L19:L20" si="18">K19*F19</f>
        <v>0</v>
      </c>
      <c r="M19" s="75">
        <f t="shared" ref="M19:M20" si="19">L19+J19+H19</f>
        <v>0</v>
      </c>
    </row>
    <row r="20" spans="1:13" ht="17.25" customHeight="1">
      <c r="A20" s="63"/>
      <c r="B20" s="124"/>
      <c r="C20" s="57" t="s">
        <v>10</v>
      </c>
      <c r="D20" s="124" t="s">
        <v>15</v>
      </c>
      <c r="E20" s="58">
        <v>1</v>
      </c>
      <c r="F20" s="69">
        <f>E20*F19</f>
        <v>18</v>
      </c>
      <c r="G20" s="69">
        <f>N20*E20</f>
        <v>0</v>
      </c>
      <c r="H20" s="69">
        <f t="shared" si="16"/>
        <v>0</v>
      </c>
      <c r="I20" s="69"/>
      <c r="J20" s="69">
        <f t="shared" si="17"/>
        <v>0</v>
      </c>
      <c r="K20" s="69"/>
      <c r="L20" s="69">
        <f t="shared" si="18"/>
        <v>0</v>
      </c>
      <c r="M20" s="69">
        <f t="shared" si="19"/>
        <v>0</v>
      </c>
    </row>
    <row r="21" spans="1:13" ht="29.25" customHeight="1">
      <c r="A21" s="53">
        <v>6</v>
      </c>
      <c r="B21" s="87" t="s">
        <v>23</v>
      </c>
      <c r="C21" s="54" t="s">
        <v>531</v>
      </c>
      <c r="D21" s="53" t="s">
        <v>15</v>
      </c>
      <c r="E21" s="105"/>
      <c r="F21" s="93">
        <v>2</v>
      </c>
      <c r="G21" s="75"/>
      <c r="H21" s="75">
        <f t="shared" ref="H21:H22" si="20">G21*F21</f>
        <v>0</v>
      </c>
      <c r="I21" s="75"/>
      <c r="J21" s="75">
        <f t="shared" ref="J21:J22" si="21">I21*F21</f>
        <v>0</v>
      </c>
      <c r="K21" s="75"/>
      <c r="L21" s="75">
        <f t="shared" ref="L21:L22" si="22">K21*F21</f>
        <v>0</v>
      </c>
      <c r="M21" s="75">
        <f t="shared" ref="M21:M22" si="23">L21+J21+H21</f>
        <v>0</v>
      </c>
    </row>
    <row r="22" spans="1:13" ht="17.25" customHeight="1">
      <c r="A22" s="63"/>
      <c r="B22" s="124"/>
      <c r="C22" s="57" t="s">
        <v>10</v>
      </c>
      <c r="D22" s="124" t="s">
        <v>15</v>
      </c>
      <c r="E22" s="58">
        <v>1</v>
      </c>
      <c r="F22" s="69">
        <f>E22*F21</f>
        <v>2</v>
      </c>
      <c r="G22" s="69">
        <f>N22*E22</f>
        <v>0</v>
      </c>
      <c r="H22" s="69">
        <f t="shared" si="20"/>
        <v>0</v>
      </c>
      <c r="I22" s="69"/>
      <c r="J22" s="69">
        <f t="shared" si="21"/>
        <v>0</v>
      </c>
      <c r="K22" s="69"/>
      <c r="L22" s="69">
        <f t="shared" si="22"/>
        <v>0</v>
      </c>
      <c r="M22" s="69">
        <f t="shared" si="23"/>
        <v>0</v>
      </c>
    </row>
    <row r="23" spans="1:13" ht="42" customHeight="1">
      <c r="A23" s="53">
        <v>7</v>
      </c>
      <c r="B23" s="87" t="s">
        <v>23</v>
      </c>
      <c r="C23" s="98" t="s">
        <v>286</v>
      </c>
      <c r="D23" s="86" t="s">
        <v>284</v>
      </c>
      <c r="E23" s="85"/>
      <c r="F23" s="732">
        <v>23</v>
      </c>
      <c r="G23" s="99"/>
      <c r="H23" s="100"/>
      <c r="I23" s="99"/>
      <c r="J23" s="101"/>
      <c r="K23" s="99"/>
      <c r="L23" s="100"/>
      <c r="M23" s="99"/>
    </row>
    <row r="24" spans="1:13" ht="16.5" customHeight="1">
      <c r="A24" s="64"/>
      <c r="B24" s="104"/>
      <c r="C24" s="102" t="s">
        <v>237</v>
      </c>
      <c r="D24" s="92" t="s">
        <v>15</v>
      </c>
      <c r="E24" s="59">
        <v>1</v>
      </c>
      <c r="F24" s="89">
        <f>E24*F23</f>
        <v>23</v>
      </c>
      <c r="G24" s="59"/>
      <c r="H24" s="103"/>
      <c r="I24" s="59"/>
      <c r="J24" s="96"/>
      <c r="K24" s="59"/>
      <c r="L24" s="103">
        <f>K24*F24</f>
        <v>0</v>
      </c>
      <c r="M24" s="59">
        <f>L24+J24+H24</f>
        <v>0</v>
      </c>
    </row>
    <row r="25" spans="1:13" ht="27.75" customHeight="1">
      <c r="A25" s="53">
        <v>8</v>
      </c>
      <c r="B25" s="87" t="s">
        <v>23</v>
      </c>
      <c r="C25" s="98" t="s">
        <v>588</v>
      </c>
      <c r="D25" s="86" t="s">
        <v>22</v>
      </c>
      <c r="E25" s="85"/>
      <c r="F25" s="732">
        <v>46</v>
      </c>
      <c r="G25" s="99"/>
      <c r="H25" s="100"/>
      <c r="I25" s="99"/>
      <c r="J25" s="101"/>
      <c r="K25" s="99"/>
      <c r="L25" s="100"/>
      <c r="M25" s="99"/>
    </row>
    <row r="26" spans="1:13" ht="19.5" customHeight="1">
      <c r="A26" s="64"/>
      <c r="B26" s="104"/>
      <c r="C26" s="102" t="s">
        <v>285</v>
      </c>
      <c r="D26" s="92" t="s">
        <v>22</v>
      </c>
      <c r="E26" s="59">
        <v>1</v>
      </c>
      <c r="F26" s="89">
        <f>E26*F25</f>
        <v>46</v>
      </c>
      <c r="G26" s="59"/>
      <c r="H26" s="103"/>
      <c r="I26" s="59"/>
      <c r="J26" s="96"/>
      <c r="K26" s="59"/>
      <c r="L26" s="103">
        <f>K26*F26</f>
        <v>0</v>
      </c>
      <c r="M26" s="59">
        <f>L26+J26+H26</f>
        <v>0</v>
      </c>
    </row>
    <row r="27" spans="1:13" ht="21.75" customHeight="1">
      <c r="A27" s="132"/>
      <c r="B27" s="133"/>
      <c r="C27" s="134" t="s">
        <v>67</v>
      </c>
      <c r="D27" s="135"/>
      <c r="E27" s="136"/>
      <c r="F27" s="137"/>
      <c r="G27" s="138"/>
      <c r="H27" s="139">
        <f>SUM(H11:H24)</f>
        <v>0</v>
      </c>
      <c r="I27" s="139"/>
      <c r="J27" s="139">
        <f>SUM(J11:J26)</f>
        <v>0</v>
      </c>
      <c r="K27" s="139"/>
      <c r="L27" s="139">
        <f>SUM(L11:L26)</f>
        <v>0</v>
      </c>
      <c r="M27" s="139">
        <f>SUM(M11:M26)</f>
        <v>0</v>
      </c>
    </row>
    <row r="28" spans="1:13" ht="36" customHeight="1">
      <c r="A28" s="140"/>
      <c r="B28" s="141"/>
      <c r="C28" s="142" t="s">
        <v>287</v>
      </c>
      <c r="D28" s="141"/>
      <c r="E28" s="143"/>
      <c r="F28" s="141"/>
      <c r="G28" s="141"/>
      <c r="H28" s="144"/>
      <c r="I28" s="141"/>
      <c r="J28" s="144"/>
      <c r="K28" s="141"/>
      <c r="L28" s="144"/>
      <c r="M28" s="144"/>
    </row>
    <row r="29" spans="1:13" ht="36" customHeight="1">
      <c r="A29" s="151">
        <v>1</v>
      </c>
      <c r="B29" s="205" t="s">
        <v>78</v>
      </c>
      <c r="C29" s="150" t="s">
        <v>527</v>
      </c>
      <c r="D29" s="666" t="s">
        <v>31</v>
      </c>
      <c r="E29" s="153"/>
      <c r="F29" s="274">
        <v>35</v>
      </c>
      <c r="G29" s="190"/>
      <c r="H29" s="667">
        <f t="shared" ref="H29:H30" si="24">G29*F29</f>
        <v>0</v>
      </c>
      <c r="I29" s="190"/>
      <c r="J29" s="190">
        <f t="shared" ref="J29:J30" si="25">I29*F29</f>
        <v>0</v>
      </c>
      <c r="K29" s="190"/>
      <c r="L29" s="190">
        <f t="shared" ref="L29:L30" si="26">K29*F29</f>
        <v>0</v>
      </c>
      <c r="M29" s="190">
        <f t="shared" ref="M29:M30" si="27">L29+J29+H29</f>
        <v>0</v>
      </c>
    </row>
    <row r="30" spans="1:13" ht="16.5" customHeight="1">
      <c r="A30" s="155"/>
      <c r="B30" s="156" t="s">
        <v>23</v>
      </c>
      <c r="C30" s="157" t="s">
        <v>10</v>
      </c>
      <c r="D30" s="156" t="s">
        <v>31</v>
      </c>
      <c r="E30" s="146">
        <v>1</v>
      </c>
      <c r="F30" s="158">
        <f>E30*F29</f>
        <v>35</v>
      </c>
      <c r="G30" s="146">
        <f>N30*E30</f>
        <v>0</v>
      </c>
      <c r="H30" s="146">
        <f t="shared" si="24"/>
        <v>0</v>
      </c>
      <c r="I30" s="146"/>
      <c r="J30" s="146">
        <f t="shared" si="25"/>
        <v>0</v>
      </c>
      <c r="K30" s="146"/>
      <c r="L30" s="146">
        <f t="shared" si="26"/>
        <v>0</v>
      </c>
      <c r="M30" s="146">
        <f t="shared" si="27"/>
        <v>0</v>
      </c>
    </row>
    <row r="31" spans="1:13" ht="41.25" customHeight="1">
      <c r="A31" s="53">
        <v>2</v>
      </c>
      <c r="B31" s="87" t="s">
        <v>23</v>
      </c>
      <c r="C31" s="98" t="s">
        <v>286</v>
      </c>
      <c r="D31" s="86" t="s">
        <v>284</v>
      </c>
      <c r="E31" s="85"/>
      <c r="F31" s="732">
        <v>7</v>
      </c>
      <c r="G31" s="99"/>
      <c r="H31" s="100"/>
      <c r="I31" s="99"/>
      <c r="J31" s="101"/>
      <c r="K31" s="99"/>
      <c r="L31" s="100"/>
      <c r="M31" s="99"/>
    </row>
    <row r="32" spans="1:13" ht="16.5" customHeight="1">
      <c r="A32" s="64"/>
      <c r="B32" s="104"/>
      <c r="C32" s="102" t="s">
        <v>237</v>
      </c>
      <c r="D32" s="92" t="s">
        <v>15</v>
      </c>
      <c r="E32" s="59">
        <v>1</v>
      </c>
      <c r="F32" s="89">
        <f>E32*F31</f>
        <v>7</v>
      </c>
      <c r="G32" s="59"/>
      <c r="H32" s="103"/>
      <c r="I32" s="59"/>
      <c r="J32" s="96"/>
      <c r="K32" s="59"/>
      <c r="L32" s="103">
        <f>K32*F32</f>
        <v>0</v>
      </c>
      <c r="M32" s="59">
        <f>L32+J32+H32</f>
        <v>0</v>
      </c>
    </row>
    <row r="33" spans="1:14" ht="38.25" customHeight="1">
      <c r="A33" s="53">
        <v>3</v>
      </c>
      <c r="B33" s="87" t="s">
        <v>23</v>
      </c>
      <c r="C33" s="98" t="s">
        <v>589</v>
      </c>
      <c r="D33" s="86" t="s">
        <v>22</v>
      </c>
      <c r="E33" s="85"/>
      <c r="F33" s="732">
        <v>16.8</v>
      </c>
      <c r="G33" s="99"/>
      <c r="H33" s="100"/>
      <c r="I33" s="99"/>
      <c r="J33" s="101"/>
      <c r="K33" s="99"/>
      <c r="L33" s="100"/>
      <c r="M33" s="99"/>
    </row>
    <row r="34" spans="1:14" ht="19.5" customHeight="1">
      <c r="A34" s="64"/>
      <c r="B34" s="104"/>
      <c r="C34" s="102" t="s">
        <v>285</v>
      </c>
      <c r="D34" s="92" t="s">
        <v>22</v>
      </c>
      <c r="E34" s="59">
        <v>1</v>
      </c>
      <c r="F34" s="89">
        <f>E34*F33</f>
        <v>16.8</v>
      </c>
      <c r="G34" s="59"/>
      <c r="H34" s="103"/>
      <c r="I34" s="59"/>
      <c r="J34" s="96"/>
      <c r="K34" s="59"/>
      <c r="L34" s="103">
        <f>K34*F34</f>
        <v>0</v>
      </c>
      <c r="M34" s="59">
        <f>L34+J34+H34</f>
        <v>0</v>
      </c>
    </row>
    <row r="35" spans="1:14" ht="21.75" customHeight="1">
      <c r="A35" s="132"/>
      <c r="B35" s="133"/>
      <c r="C35" s="134" t="s">
        <v>283</v>
      </c>
      <c r="D35" s="135"/>
      <c r="E35" s="136"/>
      <c r="F35" s="137"/>
      <c r="G35" s="138"/>
      <c r="H35" s="139">
        <f>SUM(H29:H34)</f>
        <v>0</v>
      </c>
      <c r="I35" s="139"/>
      <c r="J35" s="139">
        <f>SUM(J29:J34)</f>
        <v>0</v>
      </c>
      <c r="K35" s="139"/>
      <c r="L35" s="139">
        <f>SUM(L29:L34)</f>
        <v>0</v>
      </c>
      <c r="M35" s="139">
        <f>SUM(M29:M34)</f>
        <v>0</v>
      </c>
    </row>
    <row r="36" spans="1:14" ht="62.25" customHeight="1">
      <c r="A36" s="19"/>
      <c r="B36" s="3"/>
      <c r="C36" s="79" t="s">
        <v>288</v>
      </c>
      <c r="D36" s="76"/>
      <c r="E36" s="81"/>
      <c r="F36" s="77"/>
      <c r="G36" s="84"/>
      <c r="H36" s="77"/>
      <c r="I36" s="77"/>
      <c r="J36" s="84">
        <f>J35+J27</f>
        <v>0</v>
      </c>
      <c r="K36" s="77"/>
      <c r="L36" s="77">
        <f>L35+L27</f>
        <v>0</v>
      </c>
      <c r="M36" s="77">
        <f>M35+M27</f>
        <v>0</v>
      </c>
    </row>
    <row r="37" spans="1:14" ht="24" customHeight="1">
      <c r="A37" s="73"/>
      <c r="B37" s="74"/>
      <c r="C37" s="79" t="s">
        <v>64</v>
      </c>
      <c r="D37" s="76"/>
      <c r="E37" s="82" t="s">
        <v>200</v>
      </c>
      <c r="F37" s="77"/>
      <c r="G37" s="77"/>
      <c r="H37" s="77"/>
      <c r="I37" s="77"/>
      <c r="J37" s="77"/>
      <c r="K37" s="77"/>
      <c r="L37" s="77"/>
      <c r="M37" s="77"/>
    </row>
    <row r="38" spans="1:14" ht="25.5" customHeight="1">
      <c r="A38" s="73"/>
      <c r="B38" s="74"/>
      <c r="C38" s="79" t="s">
        <v>5</v>
      </c>
      <c r="D38" s="76"/>
      <c r="E38" s="81"/>
      <c r="F38" s="77"/>
      <c r="G38" s="77"/>
      <c r="H38" s="77"/>
      <c r="I38" s="77"/>
      <c r="J38" s="77"/>
      <c r="K38" s="77"/>
      <c r="L38" s="77"/>
      <c r="M38" s="77"/>
    </row>
    <row r="39" spans="1:14" ht="25.5" customHeight="1">
      <c r="A39" s="73"/>
      <c r="B39" s="74"/>
      <c r="C39" s="80" t="s">
        <v>59</v>
      </c>
      <c r="D39" s="76"/>
      <c r="E39" s="82" t="s">
        <v>200</v>
      </c>
      <c r="F39" s="77"/>
      <c r="G39" s="77"/>
      <c r="H39" s="77"/>
      <c r="I39" s="77"/>
      <c r="J39" s="77"/>
      <c r="K39" s="77"/>
      <c r="L39" s="77"/>
      <c r="M39" s="77"/>
    </row>
    <row r="40" spans="1:14" ht="58.5" customHeight="1">
      <c r="A40" s="73"/>
      <c r="B40" s="74"/>
      <c r="C40" s="79" t="s">
        <v>5</v>
      </c>
      <c r="D40" s="70"/>
      <c r="E40" s="71"/>
      <c r="F40" s="72"/>
      <c r="G40" s="72"/>
      <c r="H40" s="72"/>
      <c r="I40" s="72"/>
      <c r="J40" s="72"/>
      <c r="K40" s="72"/>
      <c r="L40" s="72"/>
      <c r="M40" s="78"/>
      <c r="N40" s="870"/>
    </row>
    <row r="41" spans="1:14" ht="23.25" customHeight="1">
      <c r="A41" s="20"/>
      <c r="C41" s="1"/>
      <c r="E41" s="1"/>
      <c r="F41" s="8"/>
      <c r="H41" s="1"/>
      <c r="J41" s="1"/>
      <c r="L41" s="1"/>
      <c r="M41" s="1"/>
      <c r="N41" s="1"/>
    </row>
    <row r="42" spans="1:14">
      <c r="A42" s="20"/>
      <c r="C42" s="1"/>
      <c r="E42" s="1"/>
      <c r="F42" s="8"/>
      <c r="H42" s="1"/>
      <c r="J42" s="1"/>
      <c r="L42" s="1"/>
      <c r="M42" s="1"/>
      <c r="N42" s="1"/>
    </row>
    <row r="43" spans="1:14">
      <c r="A43" s="20"/>
      <c r="C43" s="1"/>
      <c r="E43" s="1"/>
      <c r="F43" s="8"/>
      <c r="H43" s="1"/>
      <c r="J43" s="1"/>
      <c r="L43" s="1"/>
      <c r="M43" s="1"/>
      <c r="N43" s="1"/>
    </row>
  </sheetData>
  <autoFilter ref="A9:M35" xr:uid="{00000000-0009-0000-0000-000003000000}"/>
  <mergeCells count="18">
    <mergeCell ref="K7:L7"/>
    <mergeCell ref="M7:M8"/>
    <mergeCell ref="A6:B6"/>
    <mergeCell ref="H6:J6"/>
    <mergeCell ref="K6:L6"/>
    <mergeCell ref="A7:A8"/>
    <mergeCell ref="B7:B8"/>
    <mergeCell ref="C7:C8"/>
    <mergeCell ref="D7:D8"/>
    <mergeCell ref="E7:F7"/>
    <mergeCell ref="G7:H7"/>
    <mergeCell ref="I7:J7"/>
    <mergeCell ref="A1:M1"/>
    <mergeCell ref="A2:M2"/>
    <mergeCell ref="A4:M4"/>
    <mergeCell ref="A5:B5"/>
    <mergeCell ref="H5:J5"/>
    <mergeCell ref="K5:L5"/>
  </mergeCells>
  <pageMargins left="0.59055118110236227" right="0.19685039370078741" top="0.39370078740157483" bottom="0.39370078740157483" header="0.43307086614173229" footer="0.15748031496062992"/>
  <pageSetup paperSize="9" scale="9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27</vt:i4>
      </vt:variant>
    </vt:vector>
  </HeadingPairs>
  <TitlesOfParts>
    <vt:vector size="43" baseType="lpstr">
      <vt:lpstr>თავფურცელი</vt:lpstr>
      <vt:lpstr>კრებსითი</vt:lpstr>
      <vt:lpstr>საობიექტო # 1</vt:lpstr>
      <vt:lpstr>ლოკ # 1-1  კარკასი</vt:lpstr>
      <vt:lpstr>ლოკ. # 1-2  მოპირკეთება</vt:lpstr>
      <vt:lpstr>ლოკ. # 1-3  სანტექნიკა</vt:lpstr>
      <vt:lpstr>ლოკ. # 1-4  ელექტრ.</vt:lpstr>
      <vt:lpstr>ლოკ # 1-5  კეთილმოწყ.</vt:lpstr>
      <vt:lpstr>ლოკ # 1-6  დემონტაჟი</vt:lpstr>
      <vt:lpstr>საობიექტო # 2</vt:lpstr>
      <vt:lpstr>ლოკ # 2-1  პანდუსი </vt:lpstr>
      <vt:lpstr>ლოკ # 2-2  კეთილმოწყ. </vt:lpstr>
      <vt:lpstr>საობიექტო # 3</vt:lpstr>
      <vt:lpstr>ლოკ # 3-1  სარკოფაგი </vt:lpstr>
      <vt:lpstr>ლოკ # 3-2  სვეტი</vt:lpstr>
      <vt:lpstr>ლოკ # 3-3  კეთილმოწყ.  </vt:lpstr>
      <vt:lpstr>თავფურცელი!Print_Area</vt:lpstr>
      <vt:lpstr>კრებსითი!Print_Area</vt:lpstr>
      <vt:lpstr>'ლოკ # 1-1  კარკასი'!Print_Area</vt:lpstr>
      <vt:lpstr>'ლოკ # 1-5  კეთილმოწყ.'!Print_Area</vt:lpstr>
      <vt:lpstr>'ლოკ # 1-6  დემონტაჟი'!Print_Area</vt:lpstr>
      <vt:lpstr>'ლოკ # 2-1  პანდუსი '!Print_Area</vt:lpstr>
      <vt:lpstr>'ლოკ # 2-2  კეთილმოწყ. '!Print_Area</vt:lpstr>
      <vt:lpstr>'ლოკ # 3-1  სარკოფაგი '!Print_Area</vt:lpstr>
      <vt:lpstr>'ლოკ # 3-2  სვეტი'!Print_Area</vt:lpstr>
      <vt:lpstr>'ლოკ # 3-3  კეთილმოწყ.  '!Print_Area</vt:lpstr>
      <vt:lpstr>'ლოკ. # 1-2  მოპირკეთება'!Print_Area</vt:lpstr>
      <vt:lpstr>'ლოკ. # 1-3  სანტექნიკა'!Print_Area</vt:lpstr>
      <vt:lpstr>'ლოკ. # 1-4  ელექტრ.'!Print_Area</vt:lpstr>
      <vt:lpstr>'საობიექტო # 1'!Print_Area</vt:lpstr>
      <vt:lpstr>'საობიექტო # 2'!Print_Area</vt:lpstr>
      <vt:lpstr>'საობიექტო # 3'!Print_Area</vt:lpstr>
      <vt:lpstr>'ლოკ # 1-1  კარკასი'!Print_Titles</vt:lpstr>
      <vt:lpstr>'ლოკ # 1-5  კეთილმოწყ.'!Print_Titles</vt:lpstr>
      <vt:lpstr>'ლოკ # 1-6  დემონტაჟი'!Print_Titles</vt:lpstr>
      <vt:lpstr>'ლოკ # 2-1  პანდუსი '!Print_Titles</vt:lpstr>
      <vt:lpstr>'ლოკ # 2-2  კეთილმოწყ. '!Print_Titles</vt:lpstr>
      <vt:lpstr>'ლოკ # 3-1  სარკოფაგი '!Print_Titles</vt:lpstr>
      <vt:lpstr>'ლოკ # 3-2  სვეტი'!Print_Titles</vt:lpstr>
      <vt:lpstr>'ლოკ # 3-3  კეთილმოწყ.  '!Print_Titles</vt:lpstr>
      <vt:lpstr>'ლოკ. # 1-2  მოპირკეთება'!Print_Titles</vt:lpstr>
      <vt:lpstr>'ლოკ. # 1-3  სანტექნიკა'!Print_Titles</vt:lpstr>
      <vt:lpstr>'ლოკ. # 1-4  ელექტრ.'!Print_Titles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Alexander Natroshvili</cp:lastModifiedBy>
  <cp:lastPrinted>2022-12-27T16:45:37Z</cp:lastPrinted>
  <dcterms:created xsi:type="dcterms:W3CDTF">2012-06-14T09:29:29Z</dcterms:created>
  <dcterms:modified xsi:type="dcterms:W3CDTF">2022-12-27T17:03:37Z</dcterms:modified>
</cp:coreProperties>
</file>